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10" windowWidth="14895" windowHeight="12675" activeTab="0"/>
  </bookViews>
  <sheets>
    <sheet name="space-ship" sheetId="1" r:id="rId1"/>
    <sheet name="traits" sheetId="2" r:id="rId2"/>
    <sheet name="Lists" sheetId="3" r:id="rId3"/>
  </sheets>
  <definedNames>
    <definedName name="Chassis">'Lists'!$A$16:$A$27</definedName>
    <definedName name="class">'Lists'!$A$2:$A$12</definedName>
    <definedName name="Comm._Range">'Lists'!$E$14:$E$28</definedName>
    <definedName name="dice">'Lists'!$N$3:$N$32</definedName>
    <definedName name="dice_table">'Lists'!$N$4:$O$31</definedName>
    <definedName name="Maneuverability">'Lists'!$E$2:$E$17</definedName>
    <definedName name="Maneuverability_Rating">'Lists'!$E$2:$F$17</definedName>
    <definedName name="op_status">'Lists'!$C$2:$C$32</definedName>
    <definedName name="_xlnm.Print_Area" localSheetId="0">'space-ship'!$A$2:$N$113</definedName>
    <definedName name="range_table">'Lists'!$E$14:$F$28</definedName>
    <definedName name="trait_table">'traits'!$A$2:$C$36</definedName>
    <definedName name="traits">'traits'!$A$2:$A$39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<sst xmlns="http://schemas.openxmlformats.org/spreadsheetml/2006/main" count="327" uniqueCount="250">
  <si>
    <t>Class</t>
  </si>
  <si>
    <t>Ground</t>
  </si>
  <si>
    <t>Air</t>
  </si>
  <si>
    <t>Space</t>
  </si>
  <si>
    <t>Water</t>
  </si>
  <si>
    <t>Chassis</t>
  </si>
  <si>
    <t>Sleek</t>
  </si>
  <si>
    <t>Trim</t>
  </si>
  <si>
    <t>Standard</t>
  </si>
  <si>
    <t>Blocky</t>
  </si>
  <si>
    <t>Bulky</t>
  </si>
  <si>
    <t xml:space="preserve">Maneuverability: </t>
  </si>
  <si>
    <t xml:space="preserve">Beam Weapons Systems: </t>
  </si>
  <si>
    <t xml:space="preserve">Missile Weapon Systems: </t>
  </si>
  <si>
    <t xml:space="preserve">Mine Weapon Systems: </t>
  </si>
  <si>
    <t xml:space="preserve">Projectile Weapon Systems: </t>
  </si>
  <si>
    <t xml:space="preserve">Plasma Weapon Systems: </t>
  </si>
  <si>
    <t xml:space="preserve">Class: </t>
  </si>
  <si>
    <t xml:space="preserve">Dimensions: </t>
  </si>
  <si>
    <t xml:space="preserve">Owner: </t>
  </si>
  <si>
    <t>Operational Status</t>
  </si>
  <si>
    <t xml:space="preserve">Chassis: </t>
  </si>
  <si>
    <t xml:space="preserve">Length: </t>
  </si>
  <si>
    <t xml:space="preserve">Width: </t>
  </si>
  <si>
    <t>Height:</t>
  </si>
  <si>
    <t xml:space="preserve">Pilot/Driver: </t>
  </si>
  <si>
    <t xml:space="preserve">Top Speed: </t>
  </si>
  <si>
    <t>Kilometers per hour</t>
  </si>
  <si>
    <t>MPH</t>
  </si>
  <si>
    <t>Maneuverability Rating</t>
  </si>
  <si>
    <t>None</t>
  </si>
  <si>
    <t>Poor</t>
  </si>
  <si>
    <t>Average</t>
  </si>
  <si>
    <t>Good</t>
  </si>
  <si>
    <t>Great</t>
  </si>
  <si>
    <t>Amazing</t>
  </si>
  <si>
    <t>Impossible</t>
  </si>
  <si>
    <t>NA</t>
  </si>
  <si>
    <t>Meters/ Round</t>
  </si>
  <si>
    <t>1d4</t>
  </si>
  <si>
    <t>1d6</t>
  </si>
  <si>
    <t>1d8</t>
  </si>
  <si>
    <t>1d10</t>
  </si>
  <si>
    <t>1d12</t>
  </si>
  <si>
    <t>Max Agility</t>
  </si>
  <si>
    <t>1d12 + 1d2</t>
  </si>
  <si>
    <t>1d2</t>
  </si>
  <si>
    <t>--</t>
  </si>
  <si>
    <t>Damage Sustained</t>
  </si>
  <si>
    <t xml:space="preserve">Targeting Systems: </t>
  </si>
  <si>
    <t>Points</t>
  </si>
  <si>
    <t>Damage Points</t>
  </si>
  <si>
    <t>Dice</t>
  </si>
  <si>
    <t xml:space="preserve">Points </t>
  </si>
  <si>
    <t>d2</t>
  </si>
  <si>
    <t>d4</t>
  </si>
  <si>
    <t>d6</t>
  </si>
  <si>
    <t>d8</t>
  </si>
  <si>
    <t>d10</t>
  </si>
  <si>
    <t>d12</t>
  </si>
  <si>
    <t>d12 + d2</t>
  </si>
  <si>
    <t>d12 + d4</t>
  </si>
  <si>
    <t>d12 + d6</t>
  </si>
  <si>
    <t>d12 + d8</t>
  </si>
  <si>
    <t>d12 + d10</t>
  </si>
  <si>
    <t>d12 + d12</t>
  </si>
  <si>
    <t>d12 + d12 + d2</t>
  </si>
  <si>
    <t>d12 + d12 + d4</t>
  </si>
  <si>
    <t>d12 + d12 + d6</t>
  </si>
  <si>
    <t>d12 + d12 + d8</t>
  </si>
  <si>
    <t>d12 + d12 + d10</t>
  </si>
  <si>
    <t>d12 + d12 + d12</t>
  </si>
  <si>
    <t>d12 + d12 + d12 + d2</t>
  </si>
  <si>
    <t>d12 + d12 + d12 + d4</t>
  </si>
  <si>
    <t>d12 + d12 + d12 + d6</t>
  </si>
  <si>
    <t>d12 + d12 + d12 + d8</t>
  </si>
  <si>
    <t>d12 + d12 + d12 + d10</t>
  </si>
  <si>
    <t>d12 + d12 + d12 + d12</t>
  </si>
  <si>
    <t>d12 + d12 + d12 + d12 + d2</t>
  </si>
  <si>
    <t>Per</t>
  </si>
  <si>
    <r>
      <t xml:space="preserve"> </t>
    </r>
    <r>
      <rPr>
        <sz val="8"/>
        <color indexed="8"/>
        <rFont val="Arial"/>
        <family val="2"/>
      </rPr>
      <t xml:space="preserve">- Interface that the pilot uses to electronically control the ship.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</si>
  <si>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- Scanners must be externally mounted so that the hull's EM shielding doesn't block the signal. </t>
    </r>
    <r>
      <rPr>
        <sz val="8"/>
        <rFont val="Arial"/>
        <family val="2"/>
      </rPr>
      <t xml:space="preserve"> </t>
    </r>
  </si>
  <si>
    <t>Used for sensors and navigation as well.</t>
  </si>
  <si>
    <r>
      <t xml:space="preserve"> </t>
    </r>
    <r>
      <rPr>
        <b/>
        <sz val="8"/>
        <color indexed="8"/>
        <rFont val="Arial"/>
        <family val="2"/>
      </rPr>
      <t xml:space="preserve">Gravity Drive </t>
    </r>
    <r>
      <rPr>
        <sz val="8"/>
        <rFont val="Arial"/>
        <family val="2"/>
      </rPr>
      <t xml:space="preserve"> </t>
    </r>
  </si>
  <si>
    <r>
      <t xml:space="preserve"> </t>
    </r>
    <r>
      <rPr>
        <b/>
        <sz val="8"/>
        <color indexed="8"/>
        <rFont val="Arial"/>
        <family val="2"/>
      </rPr>
      <t xml:space="preserve">Communications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</si>
  <si>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Main Computer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</si>
  <si>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Pilot's Controls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</si>
  <si>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Receiving Devices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</si>
  <si>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External Sensors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</si>
  <si>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Scanners </t>
    </r>
    <r>
      <rPr>
        <sz val="8"/>
        <rFont val="Arial"/>
        <family val="2"/>
      </rPr>
      <t xml:space="preserve"> </t>
    </r>
  </si>
  <si>
    <t>Sensors and Tools</t>
  </si>
  <si>
    <t>Comm. Range</t>
  </si>
  <si>
    <t xml:space="preserve">Sensors: </t>
  </si>
  <si>
    <t xml:space="preserve">Scanners: </t>
  </si>
  <si>
    <t>Cost</t>
  </si>
  <si>
    <t>1 Mile</t>
  </si>
  <si>
    <t>2 Miles</t>
  </si>
  <si>
    <t>5 Miles</t>
  </si>
  <si>
    <t>10 Miles</t>
  </si>
  <si>
    <t>20 Miles</t>
  </si>
  <si>
    <t>50 Miles</t>
  </si>
  <si>
    <t>100 Miles</t>
  </si>
  <si>
    <t>1000 Miles</t>
  </si>
  <si>
    <t>5000 Miles</t>
  </si>
  <si>
    <t>10000  Miles</t>
  </si>
  <si>
    <t>Weapons</t>
  </si>
  <si>
    <t xml:space="preserve">Targeting: </t>
  </si>
  <si>
    <t xml:space="preserve">Traits: </t>
  </si>
  <si>
    <t>Allure (Minor)</t>
  </si>
  <si>
    <t>SHIP TRAITS</t>
  </si>
  <si>
    <t>Allure (Major)</t>
  </si>
  <si>
    <t>Branded (Major)</t>
  </si>
  <si>
    <t>Known throughout 'Verse in a bad way.  Penalty constant except with close friends.</t>
  </si>
  <si>
    <t>Branded (Minor)</t>
  </si>
  <si>
    <t>Cortex Specter (Minor)</t>
  </si>
  <si>
    <t>Cortex Specter (Major)</t>
  </si>
  <si>
    <t>No official docket of ship exists, anywhere.</t>
  </si>
  <si>
    <t>+8 to difficulty of search when others search for ship using Cortex.</t>
  </si>
  <si>
    <t>Dull Sense (Minor)</t>
  </si>
  <si>
    <t>Everybody has One (Minor)</t>
  </si>
  <si>
    <t>Fast Throttle (major)</t>
  </si>
  <si>
    <t>Good Name (Minor)</t>
  </si>
  <si>
    <t>Fast Throttle (minor)</t>
  </si>
  <si>
    <t>Good Name (Major)</t>
  </si>
  <si>
    <t>Fuel Efficient (Minor)</t>
  </si>
  <si>
    <t>Healthy as a Horse (Minor)</t>
  </si>
  <si>
    <t>Gas Guzzler (Minor)</t>
  </si>
  <si>
    <t>Healthy as a Horse (Major)</t>
  </si>
  <si>
    <t>Hooked (Major)</t>
  </si>
  <si>
    <t>Hooked (Minor)</t>
  </si>
  <si>
    <t>Lightweight (Minor)</t>
  </si>
  <si>
    <t>Loved (Major)</t>
  </si>
  <si>
    <t>Crew can spend PP on ship's rolls even when not involved. Only when proper maintenance (love) is given.</t>
  </si>
  <si>
    <t>Memorable (Minor)</t>
  </si>
  <si>
    <t>Ship is easily identified. Others gain +2 Alertness Attribute bonus when attempting to recognize it.</t>
  </si>
  <si>
    <t>Seen Better Days (major)</t>
  </si>
  <si>
    <t>Maintenance is +100%. &gt;= 40 years old. 5% of original cost.</t>
  </si>
  <si>
    <t>Seen Better Days (minor)</t>
  </si>
  <si>
    <t>Maintenance is +50%.  &gt;= 20 years old. 25% of original cost.</t>
  </si>
  <si>
    <t>Ugly as Sin (Major)</t>
  </si>
  <si>
    <t>Plot points spent on Persuasion cost twice normal.</t>
  </si>
  <si>
    <t>Ugly as Sin (Minor)</t>
  </si>
  <si>
    <t>-2 Skill Step penalty on actions involving persuasion.</t>
  </si>
  <si>
    <t>-2 Step Skill Penalty when history comes into play in social or legal situations.</t>
  </si>
  <si>
    <t>Sensors or Scanners are at -2 steps.</t>
  </si>
  <si>
    <t>+2 Skill step bonus to anyone trying to expoit known features.</t>
  </si>
  <si>
    <t>+2 Step Bonus and Add 2 PP to any PP used when viewing/experiencing the ship. Often triggers greed in others.</t>
  </si>
  <si>
    <t>Known throughout 'Verse in a good way.  Bonus constant.</t>
  </si>
  <si>
    <t>+2 Step Skill Bonus when history comes into play in social or legal situations.</t>
  </si>
  <si>
    <t>Requires special fuel or suffers.  Often needs repairs.</t>
  </si>
  <si>
    <t>Occasionally needs repairs or requires special fuel.</t>
  </si>
  <si>
    <t xml:space="preserve">Suffers extra damage when under duress.  </t>
  </si>
  <si>
    <t>Takes less damage under duress &amp; Add 2 PP to any PP used on mechanics or resistance checks.</t>
  </si>
  <si>
    <t>Takes less damage under duress.</t>
  </si>
  <si>
    <t xml:space="preserve"> </t>
  </si>
  <si>
    <t>+2 Step on Allure  related skill checks when viewing/experiencing the ship.  Often triggers greed in others.</t>
  </si>
  <si>
    <t>System Overview</t>
  </si>
  <si>
    <r>
      <t xml:space="preserve"> </t>
    </r>
    <r>
      <rPr>
        <b/>
        <sz val="8"/>
        <color indexed="8"/>
        <rFont val="Arial"/>
        <family val="2"/>
      </rPr>
      <t xml:space="preserve">Communications: </t>
    </r>
  </si>
  <si>
    <t>Weapons:</t>
  </si>
  <si>
    <t>Ship Name:</t>
  </si>
  <si>
    <t>Range</t>
  </si>
  <si>
    <t>Passive - Always on, but short range.</t>
  </si>
  <si>
    <t>Active - Must be activated and aimed.</t>
  </si>
  <si>
    <t>Must be used to lock targets</t>
  </si>
  <si>
    <t xml:space="preserve">Med Comp: </t>
  </si>
  <si>
    <t>To diagnose</t>
  </si>
  <si>
    <t>Haunted</t>
  </si>
  <si>
    <t>Strange noises, creepy feelings, cold spots and ghostly images haunt the crew.</t>
  </si>
  <si>
    <t>Vitality</t>
  </si>
  <si>
    <t>Damage</t>
  </si>
  <si>
    <t>a</t>
  </si>
  <si>
    <t>b</t>
  </si>
  <si>
    <t>c</t>
  </si>
  <si>
    <t>D</t>
  </si>
  <si>
    <t>F</t>
  </si>
  <si>
    <t>E</t>
  </si>
  <si>
    <t>SP</t>
  </si>
  <si>
    <t>=(System Points - Damage) / System Points) / Vitality Rating</t>
  </si>
  <si>
    <t>Vitality Rating</t>
  </si>
  <si>
    <t>Any systems that are used offensively.</t>
  </si>
  <si>
    <t>Atlas</t>
  </si>
  <si>
    <t>Vehicle Systems</t>
  </si>
  <si>
    <t xml:space="preserve">Ground: </t>
  </si>
  <si>
    <t xml:space="preserve">Air: </t>
  </si>
  <si>
    <t xml:space="preserve">Submerged: </t>
  </si>
  <si>
    <t xml:space="preserve">Water Surface: </t>
  </si>
  <si>
    <t xml:space="preserve">Transmission: </t>
  </si>
  <si>
    <t xml:space="preserve">Steering: </t>
  </si>
  <si>
    <t xml:space="preserve">Power/Engine: </t>
  </si>
  <si>
    <t>Suspension:</t>
  </si>
  <si>
    <t xml:space="preserve">Electrical: </t>
  </si>
  <si>
    <t>Bittersweet Crew</t>
  </si>
  <si>
    <t>Cutter/Finn</t>
  </si>
  <si>
    <t>Planetary</t>
  </si>
  <si>
    <t>System that transmits power from engine to propulsion device.</t>
  </si>
  <si>
    <t xml:space="preserve">Power generation.   </t>
  </si>
  <si>
    <t>Mechanism by which vehicle is steered.</t>
  </si>
  <si>
    <t>Mechanical system of springs or shock absorbers connecting the wheels and axles to the chassis of a wheeled vehicle or Repulse Lifters.</t>
  </si>
  <si>
    <t xml:space="preserve">Propulsion: </t>
  </si>
  <si>
    <t>Means by which the vehicle moves.</t>
  </si>
  <si>
    <t>Electrical systems.</t>
  </si>
  <si>
    <t xml:space="preserve">Cab and Chassis: </t>
  </si>
  <si>
    <t xml:space="preserve">Oil Slick: </t>
  </si>
  <si>
    <t>Above Avg.</t>
  </si>
  <si>
    <t xml:space="preserve">Hydrogen Cell: </t>
  </si>
  <si>
    <t xml:space="preserve">Cab: </t>
  </si>
  <si>
    <t xml:space="preserve">Inner Frame: </t>
  </si>
  <si>
    <t>Outer Chassis:</t>
  </si>
  <si>
    <t>Computer system:</t>
  </si>
  <si>
    <t xml:space="preserve">Medium Controls: </t>
  </si>
  <si>
    <t xml:space="preserve">Gear/s: </t>
  </si>
  <si>
    <t xml:space="preserve">Pinion: </t>
  </si>
  <si>
    <t xml:space="preserve">Stick or Wheel: </t>
  </si>
  <si>
    <t>Windows</t>
  </si>
  <si>
    <t xml:space="preserve">Shields: </t>
  </si>
  <si>
    <t>Hover Cells</t>
  </si>
  <si>
    <t>Wheels</t>
  </si>
  <si>
    <t>Tracks</t>
  </si>
  <si>
    <t xml:space="preserve">Clutch: </t>
  </si>
  <si>
    <t>Gear Mechanism:</t>
  </si>
  <si>
    <t xml:space="preserve">Power Coupling: </t>
  </si>
  <si>
    <t xml:space="preserve">Gear Casing: </t>
  </si>
  <si>
    <t xml:space="preserve">Fluid Intakes: </t>
  </si>
  <si>
    <t xml:space="preserve">Shock Absorbers: </t>
  </si>
  <si>
    <t xml:space="preserve">Springs: </t>
  </si>
  <si>
    <t xml:space="preserve">Grav. Repulsers: </t>
  </si>
  <si>
    <t>External sensors:</t>
  </si>
  <si>
    <t xml:space="preserve">Converters: </t>
  </si>
  <si>
    <t xml:space="preserve">Casings: </t>
  </si>
  <si>
    <t xml:space="preserve">Wiring: </t>
  </si>
  <si>
    <t xml:space="preserve">Starter: </t>
  </si>
  <si>
    <t>Voltage Regulator:</t>
  </si>
  <si>
    <t>Mini-Pods</t>
  </si>
  <si>
    <t>Jet:</t>
  </si>
  <si>
    <t>Propellor:</t>
  </si>
  <si>
    <r>
      <t xml:space="preserve"> </t>
    </r>
    <r>
      <rPr>
        <sz val="8"/>
        <color indexed="8"/>
        <rFont val="Arial"/>
        <family val="2"/>
      </rPr>
      <t xml:space="preserve">- Located in the cab, does all navigation calculations.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</si>
  <si>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- The entire vehicle is as described in the book, a huge antenna used to find and intercept EM signals. </t>
    </r>
    <r>
      <rPr>
        <sz val="8"/>
        <rFont val="Arial"/>
        <family val="2"/>
      </rPr>
      <t xml:space="preserve"> </t>
    </r>
  </si>
  <si>
    <t xml:space="preserve">Vehicle type: </t>
  </si>
  <si>
    <t>Hover Truck</t>
  </si>
  <si>
    <t xml:space="preserve">Passengers: </t>
  </si>
  <si>
    <t xml:space="preserve">Payload: </t>
  </si>
  <si>
    <t>650 Lbs.</t>
  </si>
  <si>
    <t xml:space="preserve">Self Daignostics: </t>
  </si>
  <si>
    <t xml:space="preserve">Hours of Power per Charge: </t>
  </si>
  <si>
    <t>Max speed is +50 Kph</t>
  </si>
  <si>
    <t>Max speed is +30 Kph</t>
  </si>
  <si>
    <t>Fuel Hours are doubled</t>
  </si>
  <si>
    <t>Fuel Hours are times .75</t>
  </si>
  <si>
    <t xml:space="preserve">Winch: </t>
  </si>
  <si>
    <t>To check Systems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</si>
</sst>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%"/>
    <numFmt numFmtId="165" formatCode="\+#;\-#;\+0,\+"/>
    <numFmt numFmtId="166" formatCode="\+#;\-#;\+0,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3"/>
      <name val="Arial"/>
      <family val="2"/>
    </font>
    <font>
      <b/>
      <sz val="8"/>
      <color indexed="8"/>
      <name val="Arial"/>
      <family val="2"/>
    </font>
    <font>
      <b/>
      <sz val="8"/>
      <color indexed="1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>
        <color indexed="22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 style="medium"/>
      <top style="thin">
        <color indexed="22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0" fontId="3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3" fillId="3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1" fillId="3" borderId="0" xfId="0" applyFont="1" applyFill="1" applyAlignment="1">
      <alignment horizontal="center"/>
    </xf>
    <xf numFmtId="0" fontId="0" fillId="4" borderId="0" xfId="0" applyFill="1" applyAlignment="1">
      <alignment/>
    </xf>
    <xf numFmtId="0" fontId="1" fillId="3" borderId="0" xfId="0" applyFont="1" applyFill="1" applyBorder="1" applyAlignment="1">
      <alignment/>
    </xf>
    <xf numFmtId="0" fontId="3" fillId="3" borderId="0" xfId="0" applyFont="1" applyFill="1" applyAlignment="1">
      <alignment horizontal="center"/>
    </xf>
    <xf numFmtId="0" fontId="0" fillId="0" borderId="0" xfId="0" applyNumberFormat="1" applyAlignment="1">
      <alignment/>
    </xf>
    <xf numFmtId="0" fontId="1" fillId="3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right"/>
    </xf>
    <xf numFmtId="4" fontId="1" fillId="3" borderId="1" xfId="0" applyNumberFormat="1" applyFont="1" applyFill="1" applyBorder="1" applyAlignment="1">
      <alignment horizontal="center"/>
    </xf>
    <xf numFmtId="4" fontId="1" fillId="3" borderId="0" xfId="0" applyNumberFormat="1" applyFont="1" applyFill="1" applyBorder="1" applyAlignment="1">
      <alignment horizontal="center"/>
    </xf>
    <xf numFmtId="0" fontId="0" fillId="5" borderId="0" xfId="0" applyNumberFormat="1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6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5" borderId="0" xfId="0" applyFill="1" applyAlignment="1" quotePrefix="1">
      <alignment horizontal="center"/>
    </xf>
    <xf numFmtId="0" fontId="4" fillId="6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3" borderId="0" xfId="0" applyFill="1" applyAlignment="1">
      <alignment/>
    </xf>
    <xf numFmtId="0" fontId="1" fillId="3" borderId="0" xfId="0" applyFont="1" applyFill="1" applyAlignment="1" quotePrefix="1">
      <alignment/>
    </xf>
    <xf numFmtId="9" fontId="1" fillId="7" borderId="3" xfId="0" applyNumberFormat="1" applyFont="1" applyFill="1" applyBorder="1" applyAlignment="1">
      <alignment horizontal="center"/>
    </xf>
    <xf numFmtId="9" fontId="9" fillId="8" borderId="4" xfId="0" applyNumberFormat="1" applyFont="1" applyFill="1" applyBorder="1" applyAlignment="1">
      <alignment horizontal="center"/>
    </xf>
    <xf numFmtId="0" fontId="1" fillId="3" borderId="0" xfId="0" applyFont="1" applyFill="1" applyAlignment="1">
      <alignment horizontal="right" indent="1"/>
    </xf>
    <xf numFmtId="0" fontId="1" fillId="7" borderId="0" xfId="0" applyFont="1" applyFill="1" applyAlignment="1">
      <alignment horizontal="right" indent="1"/>
    </xf>
    <xf numFmtId="0" fontId="4" fillId="6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4" fillId="6" borderId="3" xfId="0" applyFont="1" applyFill="1" applyBorder="1" applyAlignment="1" applyProtection="1">
      <alignment horizontal="center"/>
      <protection locked="0"/>
    </xf>
    <xf numFmtId="0" fontId="0" fillId="3" borderId="0" xfId="0" applyFill="1" applyAlignment="1">
      <alignment horizontal="left" indent="1"/>
    </xf>
    <xf numFmtId="0" fontId="1" fillId="3" borderId="5" xfId="0" applyFont="1" applyFill="1" applyBorder="1" applyAlignment="1">
      <alignment/>
    </xf>
    <xf numFmtId="0" fontId="3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/>
    </xf>
    <xf numFmtId="0" fontId="3" fillId="3" borderId="8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right"/>
    </xf>
    <xf numFmtId="0" fontId="1" fillId="3" borderId="10" xfId="0" applyFont="1" applyFill="1" applyBorder="1" applyAlignment="1">
      <alignment horizontal="right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3" borderId="12" xfId="0" applyFont="1" applyFill="1" applyBorder="1" applyAlignment="1">
      <alignment/>
    </xf>
    <xf numFmtId="0" fontId="1" fillId="3" borderId="11" xfId="0" applyFont="1" applyFill="1" applyBorder="1" applyAlignment="1">
      <alignment horizontal="center"/>
    </xf>
    <xf numFmtId="0" fontId="1" fillId="2" borderId="11" xfId="0" applyFont="1" applyFill="1" applyBorder="1" applyAlignment="1" applyProtection="1" quotePrefix="1">
      <alignment horizontal="center"/>
      <protection locked="0"/>
    </xf>
    <xf numFmtId="0" fontId="1" fillId="3" borderId="13" xfId="0" applyFont="1" applyFill="1" applyBorder="1" applyAlignment="1">
      <alignment/>
    </xf>
    <xf numFmtId="0" fontId="2" fillId="3" borderId="0" xfId="0" applyFont="1" applyFill="1" applyAlignment="1">
      <alignment/>
    </xf>
    <xf numFmtId="0" fontId="3" fillId="3" borderId="14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center"/>
    </xf>
    <xf numFmtId="0" fontId="1" fillId="3" borderId="8" xfId="0" applyFont="1" applyFill="1" applyBorder="1" applyAlignment="1">
      <alignment/>
    </xf>
    <xf numFmtId="0" fontId="1" fillId="3" borderId="15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right" vertical="top"/>
    </xf>
    <xf numFmtId="0" fontId="3" fillId="7" borderId="0" xfId="0" applyFont="1" applyFill="1" applyAlignment="1">
      <alignment horizontal="right" indent="1"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165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3" borderId="9" xfId="0" applyFont="1" applyFill="1" applyBorder="1" applyAlignment="1">
      <alignment/>
    </xf>
    <xf numFmtId="0" fontId="1" fillId="3" borderId="16" xfId="0" applyFont="1" applyFill="1" applyBorder="1" applyAlignment="1">
      <alignment horizontal="right"/>
    </xf>
    <xf numFmtId="0" fontId="1" fillId="3" borderId="17" xfId="0" applyFont="1" applyFill="1" applyBorder="1" applyAlignment="1">
      <alignment horizontal="right"/>
    </xf>
    <xf numFmtId="0" fontId="1" fillId="3" borderId="18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left"/>
    </xf>
    <xf numFmtId="0" fontId="1" fillId="7" borderId="14" xfId="0" applyFont="1" applyFill="1" applyBorder="1" applyAlignment="1">
      <alignment/>
    </xf>
    <xf numFmtId="0" fontId="1" fillId="7" borderId="8" xfId="0" applyFont="1" applyFill="1" applyBorder="1" applyAlignment="1">
      <alignment/>
    </xf>
    <xf numFmtId="0" fontId="1" fillId="7" borderId="9" xfId="0" applyFont="1" applyFill="1" applyBorder="1" applyAlignment="1">
      <alignment/>
    </xf>
    <xf numFmtId="0" fontId="3" fillId="7" borderId="13" xfId="0" applyFont="1" applyFill="1" applyBorder="1" applyAlignment="1">
      <alignment horizontal="right"/>
    </xf>
    <xf numFmtId="0" fontId="1" fillId="9" borderId="1" xfId="0" applyFont="1" applyFill="1" applyBorder="1" applyAlignment="1" applyProtection="1">
      <alignment horizontal="center"/>
      <protection/>
    </xf>
    <xf numFmtId="0" fontId="1" fillId="9" borderId="2" xfId="0" applyFont="1" applyFill="1" applyBorder="1" applyAlignment="1" applyProtection="1">
      <alignment horizontal="center"/>
      <protection/>
    </xf>
    <xf numFmtId="0" fontId="1" fillId="9" borderId="11" xfId="0" applyFont="1" applyFill="1" applyBorder="1" applyAlignment="1" applyProtection="1">
      <alignment horizontal="center"/>
      <protection/>
    </xf>
    <xf numFmtId="0" fontId="1" fillId="3" borderId="12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3" borderId="0" xfId="0" applyFont="1" applyFill="1" applyAlignment="1">
      <alignment horizontal="left"/>
    </xf>
    <xf numFmtId="9" fontId="1" fillId="3" borderId="0" xfId="0" applyNumberFormat="1" applyFont="1" applyFill="1" applyAlignment="1">
      <alignment horizontal="center"/>
    </xf>
    <xf numFmtId="10" fontId="1" fillId="3" borderId="0" xfId="0" applyNumberFormat="1" applyFont="1" applyFill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left"/>
    </xf>
    <xf numFmtId="3" fontId="1" fillId="3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Alignment="1" quotePrefix="1">
      <alignment/>
    </xf>
    <xf numFmtId="10" fontId="0" fillId="0" borderId="0" xfId="0" applyNumberFormat="1" applyAlignment="1">
      <alignment/>
    </xf>
    <xf numFmtId="0" fontId="1" fillId="3" borderId="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3" borderId="0" xfId="0" applyNumberFormat="1" applyFill="1" applyAlignment="1">
      <alignment horizontal="center"/>
    </xf>
    <xf numFmtId="9" fontId="9" fillId="8" borderId="19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3" fillId="3" borderId="1" xfId="0" applyFont="1" applyFill="1" applyBorder="1" applyAlignment="1">
      <alignment horizontal="center" wrapText="1"/>
    </xf>
    <xf numFmtId="0" fontId="11" fillId="6" borderId="1" xfId="0" applyFont="1" applyFill="1" applyBorder="1" applyAlignment="1" applyProtection="1">
      <alignment horizontal="center" wrapText="1"/>
      <protection locked="0"/>
    </xf>
    <xf numFmtId="0" fontId="8" fillId="7" borderId="1" xfId="0" applyFont="1" applyFill="1" applyBorder="1" applyAlignment="1">
      <alignment horizontal="left" indent="1"/>
    </xf>
    <xf numFmtId="0" fontId="1" fillId="3" borderId="20" xfId="0" applyFont="1" applyFill="1" applyBorder="1" applyAlignment="1">
      <alignment shrinkToFit="1"/>
    </xf>
    <xf numFmtId="0" fontId="1" fillId="3" borderId="21" xfId="0" applyFont="1" applyFill="1" applyBorder="1" applyAlignment="1">
      <alignment shrinkToFit="1"/>
    </xf>
    <xf numFmtId="0" fontId="3" fillId="3" borderId="12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right"/>
    </xf>
    <xf numFmtId="0" fontId="1" fillId="2" borderId="23" xfId="0" applyFont="1" applyFill="1" applyBorder="1" applyAlignment="1">
      <alignment horizontal="right"/>
    </xf>
    <xf numFmtId="0" fontId="1" fillId="2" borderId="1" xfId="0" applyFont="1" applyFill="1" applyBorder="1" applyAlignment="1" applyProtection="1">
      <alignment horizontal="left" indent="1"/>
      <protection locked="0"/>
    </xf>
    <xf numFmtId="0" fontId="3" fillId="3" borderId="0" xfId="0" applyFont="1" applyFill="1" applyAlignment="1">
      <alignment horizontal="center"/>
    </xf>
    <xf numFmtId="0" fontId="0" fillId="7" borderId="1" xfId="0" applyFont="1" applyFill="1" applyBorder="1" applyAlignment="1">
      <alignment horizontal="left" indent="1"/>
    </xf>
    <xf numFmtId="0" fontId="1" fillId="3" borderId="24" xfId="0" applyFont="1" applyFill="1" applyBorder="1" applyAlignment="1">
      <alignment shrinkToFit="1"/>
    </xf>
    <xf numFmtId="0" fontId="1" fillId="3" borderId="25" xfId="0" applyFont="1" applyFill="1" applyBorder="1" applyAlignment="1">
      <alignment shrinkToFit="1"/>
    </xf>
    <xf numFmtId="0" fontId="1" fillId="3" borderId="26" xfId="0" applyFont="1" applyFill="1" applyBorder="1" applyAlignment="1">
      <alignment shrinkToFit="1"/>
    </xf>
    <xf numFmtId="0" fontId="1" fillId="3" borderId="27" xfId="0" applyFont="1" applyFill="1" applyBorder="1" applyAlignment="1">
      <alignment shrinkToFit="1"/>
    </xf>
    <xf numFmtId="0" fontId="2" fillId="0" borderId="0" xfId="0" applyFont="1" applyAlignment="1">
      <alignment horizontal="center"/>
    </xf>
    <xf numFmtId="0" fontId="0" fillId="7" borderId="28" xfId="0" applyFont="1" applyFill="1" applyBorder="1" applyAlignment="1">
      <alignment horizontal="left" indent="1"/>
    </xf>
    <xf numFmtId="0" fontId="0" fillId="7" borderId="23" xfId="0" applyFont="1" applyFill="1" applyBorder="1" applyAlignment="1">
      <alignment horizontal="left" indent="1"/>
    </xf>
    <xf numFmtId="0" fontId="3" fillId="7" borderId="6" xfId="0" applyFont="1" applyFill="1" applyBorder="1" applyAlignment="1">
      <alignment horizontal="right"/>
    </xf>
    <xf numFmtId="0" fontId="3" fillId="7" borderId="7" xfId="0" applyFont="1" applyFill="1" applyBorder="1" applyAlignment="1">
      <alignment horizontal="right"/>
    </xf>
    <xf numFmtId="0" fontId="8" fillId="7" borderId="22" xfId="0" applyFont="1" applyFill="1" applyBorder="1" applyAlignment="1">
      <alignment horizontal="left" indent="1" shrinkToFit="1"/>
    </xf>
    <xf numFmtId="0" fontId="8" fillId="7" borderId="28" xfId="0" applyFont="1" applyFill="1" applyBorder="1" applyAlignment="1">
      <alignment horizontal="left" indent="1" shrinkToFit="1"/>
    </xf>
    <xf numFmtId="0" fontId="8" fillId="7" borderId="23" xfId="0" applyFont="1" applyFill="1" applyBorder="1" applyAlignment="1">
      <alignment horizontal="left" indent="1" shrinkToFit="1"/>
    </xf>
    <xf numFmtId="0" fontId="1" fillId="2" borderId="22" xfId="0" applyFont="1" applyFill="1" applyBorder="1" applyAlignment="1" applyProtection="1">
      <alignment horizontal="left" indent="1"/>
      <protection locked="0"/>
    </xf>
    <xf numFmtId="0" fontId="1" fillId="2" borderId="28" xfId="0" applyFont="1" applyFill="1" applyBorder="1" applyAlignment="1" applyProtection="1">
      <alignment horizontal="left" indent="1"/>
      <protection locked="0"/>
    </xf>
    <xf numFmtId="0" fontId="1" fillId="2" borderId="23" xfId="0" applyFont="1" applyFill="1" applyBorder="1" applyAlignment="1" applyProtection="1">
      <alignment horizontal="left" inden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00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CFFCC"/>
      <rgbColor rgb="000000FF"/>
      <rgbColor rgb="00FFFF00"/>
      <rgbColor rgb="00CCECFF"/>
      <rgbColor rgb="00FFFFCC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CCECFF"/>
      <rgbColor rgb="00FFCCFF"/>
      <rgbColor rgb="00FFCCCC"/>
      <rgbColor rgb="0000FFFF"/>
      <rgbColor rgb="00800080"/>
      <rgbColor rgb="00800000"/>
      <rgbColor rgb="00008080"/>
      <rgbColor rgb="000000FF"/>
      <rgbColor rgb="00FFCCFF"/>
      <rgbColor rgb="00CCFFFF"/>
      <rgbColor rgb="00CCFFCC"/>
      <rgbColor rgb="00C0C0C0"/>
      <rgbColor rgb="0099CCFF"/>
      <rgbColor rgb="00EAEAEA"/>
      <rgbColor rgb="00CC99FF"/>
      <rgbColor rgb="00DDDDDD"/>
      <rgbColor rgb="003366FF"/>
      <rgbColor rgb="0033CCCC"/>
      <rgbColor rgb="0099CC00"/>
      <rgbColor rgb="00CCCCFF"/>
      <rgbColor rgb="00F5F5F5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CCC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361950</xdr:colOff>
      <xdr:row>1</xdr:row>
      <xdr:rowOff>104775</xdr:rowOff>
    </xdr:from>
    <xdr:to>
      <xdr:col>27</xdr:col>
      <xdr:colOff>123825</xdr:colOff>
      <xdr:row>10</xdr:row>
      <xdr:rowOff>114300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68700" y="247650"/>
          <a:ext cx="22002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M123"/>
  <sheetViews>
    <sheetView tabSelected="1" workbookViewId="0" topLeftCell="A1">
      <selection activeCell="M25" sqref="M25:M26"/>
    </sheetView>
  </sheetViews>
  <sheetFormatPr defaultColWidth="9.140625" defaultRowHeight="12.75"/>
  <cols>
    <col min="1" max="1" width="21.28125" style="4" customWidth="1"/>
    <col min="2" max="2" width="14.00390625" style="4" customWidth="1"/>
    <col min="3" max="3" width="9.28125" style="4" bestFit="1" customWidth="1"/>
    <col min="4" max="4" width="8.7109375" style="4" customWidth="1"/>
    <col min="5" max="5" width="9.57421875" style="7" customWidth="1"/>
    <col min="6" max="6" width="11.421875" style="7" bestFit="1" customWidth="1"/>
    <col min="7" max="7" width="14.140625" style="4" customWidth="1"/>
    <col min="8" max="8" width="8.28125" style="4" customWidth="1"/>
    <col min="9" max="9" width="12.140625" style="4" customWidth="1"/>
    <col min="10" max="10" width="5.421875" style="4" customWidth="1"/>
    <col min="11" max="11" width="14.57421875" style="4" bestFit="1" customWidth="1"/>
    <col min="12" max="16384" width="9.140625" style="4" customWidth="1"/>
  </cols>
  <sheetData>
    <row r="2" spans="1:11" ht="11.25">
      <c r="A2" s="5" t="s">
        <v>159</v>
      </c>
      <c r="B2" s="99" t="s">
        <v>180</v>
      </c>
      <c r="C2" s="99"/>
      <c r="E2" s="5" t="s">
        <v>237</v>
      </c>
      <c r="F2" s="114" t="s">
        <v>238</v>
      </c>
      <c r="G2" s="115"/>
      <c r="H2" s="116"/>
      <c r="J2" s="5"/>
      <c r="K2" s="84"/>
    </row>
    <row r="3" spans="1:8" ht="11.25">
      <c r="A3" s="5" t="s">
        <v>19</v>
      </c>
      <c r="B3" s="99" t="s">
        <v>191</v>
      </c>
      <c r="C3" s="99"/>
      <c r="E3" s="6" t="s">
        <v>239</v>
      </c>
      <c r="F3" s="114">
        <v>6</v>
      </c>
      <c r="G3" s="115"/>
      <c r="H3" s="116"/>
    </row>
    <row r="4" spans="1:8" ht="11.25">
      <c r="A4" s="5" t="s">
        <v>25</v>
      </c>
      <c r="B4" s="99" t="s">
        <v>192</v>
      </c>
      <c r="C4" s="99"/>
      <c r="E4" s="6" t="s">
        <v>240</v>
      </c>
      <c r="F4" s="114" t="s">
        <v>241</v>
      </c>
      <c r="G4" s="115"/>
      <c r="H4" s="116"/>
    </row>
    <row r="5" spans="1:8" ht="11.25">
      <c r="A5" s="5" t="s">
        <v>21</v>
      </c>
      <c r="B5" s="23" t="s">
        <v>8</v>
      </c>
      <c r="E5" s="5" t="s">
        <v>90</v>
      </c>
      <c r="F5" s="7" t="s">
        <v>52</v>
      </c>
      <c r="G5" s="7" t="s">
        <v>94</v>
      </c>
      <c r="H5" s="10" t="s">
        <v>160</v>
      </c>
    </row>
    <row r="6" spans="1:11" ht="11.25">
      <c r="A6" s="100" t="s">
        <v>18</v>
      </c>
      <c r="B6" s="100"/>
      <c r="D6" s="97" t="s">
        <v>92</v>
      </c>
      <c r="E6" s="98"/>
      <c r="F6" s="73" t="s">
        <v>55</v>
      </c>
      <c r="G6" s="12">
        <f aca="true" t="shared" si="0" ref="G6:G11">IF(ISNA(VLOOKUP(F6,dice_table,2,FALSE)),"",VLOOKUP(F6,dice_table,2,FALSE))</f>
        <v>4</v>
      </c>
      <c r="H6" s="78" t="s">
        <v>95</v>
      </c>
      <c r="I6" s="77" t="s">
        <v>161</v>
      </c>
      <c r="J6" s="74"/>
      <c r="K6" s="74"/>
    </row>
    <row r="7" spans="1:11" ht="11.25">
      <c r="A7" s="6" t="s">
        <v>22</v>
      </c>
      <c r="B7" s="23">
        <v>18</v>
      </c>
      <c r="C7" s="3"/>
      <c r="D7" s="97" t="s">
        <v>93</v>
      </c>
      <c r="E7" s="98"/>
      <c r="F7" s="73"/>
      <c r="G7" s="12">
        <f t="shared" si="0"/>
      </c>
      <c r="H7" s="80"/>
      <c r="I7" s="77" t="s">
        <v>162</v>
      </c>
      <c r="J7" s="74"/>
      <c r="K7" s="74"/>
    </row>
    <row r="8" spans="1:11" ht="11.25">
      <c r="A8" s="6" t="s">
        <v>23</v>
      </c>
      <c r="B8" s="23">
        <v>12</v>
      </c>
      <c r="D8" s="97" t="s">
        <v>106</v>
      </c>
      <c r="E8" s="98"/>
      <c r="F8" s="73"/>
      <c r="G8" s="12">
        <f t="shared" si="0"/>
      </c>
      <c r="H8" s="79"/>
      <c r="I8" s="74" t="s">
        <v>163</v>
      </c>
      <c r="J8" s="74"/>
      <c r="K8" s="74"/>
    </row>
    <row r="9" spans="1:11" ht="11.25">
      <c r="A9" s="6" t="s">
        <v>24</v>
      </c>
      <c r="B9" s="23">
        <v>8</v>
      </c>
      <c r="D9" s="97" t="s">
        <v>242</v>
      </c>
      <c r="E9" s="98"/>
      <c r="F9" s="73" t="s">
        <v>54</v>
      </c>
      <c r="G9" s="12">
        <f t="shared" si="0"/>
        <v>2</v>
      </c>
      <c r="H9" s="79"/>
      <c r="I9" s="74" t="s">
        <v>249</v>
      </c>
      <c r="J9" s="74"/>
      <c r="K9" s="74"/>
    </row>
    <row r="10" spans="1:11" ht="11.25">
      <c r="A10" s="5" t="s">
        <v>17</v>
      </c>
      <c r="B10" s="23" t="s">
        <v>193</v>
      </c>
      <c r="D10" s="97" t="s">
        <v>164</v>
      </c>
      <c r="E10" s="98"/>
      <c r="F10" s="73"/>
      <c r="G10" s="12">
        <f t="shared" si="0"/>
      </c>
      <c r="H10" s="79"/>
      <c r="I10" s="74" t="s">
        <v>165</v>
      </c>
      <c r="J10" s="74"/>
      <c r="K10" s="74"/>
    </row>
    <row r="11" spans="1:11" ht="11.25">
      <c r="A11" s="6" t="s">
        <v>243</v>
      </c>
      <c r="B11" s="23">
        <v>20</v>
      </c>
      <c r="D11" s="97" t="s">
        <v>248</v>
      </c>
      <c r="E11" s="98"/>
      <c r="F11" s="73" t="s">
        <v>55</v>
      </c>
      <c r="G11" s="12">
        <f t="shared" si="0"/>
        <v>4</v>
      </c>
      <c r="H11" s="79"/>
      <c r="I11" s="74"/>
      <c r="J11" s="74"/>
      <c r="K11" s="74"/>
    </row>
    <row r="12" ht="12" thickBot="1"/>
    <row r="13" spans="1:13" ht="12.75" customHeight="1">
      <c r="A13" s="54" t="s">
        <v>26</v>
      </c>
      <c r="B13" s="35"/>
      <c r="C13" s="35"/>
      <c r="D13" s="35"/>
      <c r="E13" s="38"/>
      <c r="F13" s="36" t="s">
        <v>28</v>
      </c>
      <c r="G13" s="37" t="s">
        <v>38</v>
      </c>
      <c r="H13" s="38"/>
      <c r="I13" s="36" t="s">
        <v>50</v>
      </c>
      <c r="J13" s="36" t="s">
        <v>79</v>
      </c>
      <c r="K13" s="39"/>
      <c r="L13" s="7"/>
      <c r="M13" s="7"/>
    </row>
    <row r="14" spans="1:11" ht="11.25">
      <c r="A14" s="41"/>
      <c r="B14" s="13" t="s">
        <v>182</v>
      </c>
      <c r="C14" s="23">
        <v>200</v>
      </c>
      <c r="D14" s="9" t="s">
        <v>27</v>
      </c>
      <c r="E14" s="84"/>
      <c r="F14" s="14">
        <f>$C14*0.62137119</f>
        <v>124.274238</v>
      </c>
      <c r="G14" s="14">
        <f>($C14/600)*1000</f>
        <v>333.3333333333333</v>
      </c>
      <c r="H14" s="9"/>
      <c r="I14" s="12">
        <f>C14/J14</f>
        <v>2</v>
      </c>
      <c r="J14" s="23">
        <v>100</v>
      </c>
      <c r="K14" s="40" t="s">
        <v>27</v>
      </c>
    </row>
    <row r="15" spans="1:11" ht="11.25">
      <c r="A15" s="41"/>
      <c r="B15" s="13" t="s">
        <v>185</v>
      </c>
      <c r="C15" s="23">
        <v>150</v>
      </c>
      <c r="D15" s="9" t="s">
        <v>27</v>
      </c>
      <c r="E15" s="84"/>
      <c r="F15" s="14">
        <f>$C15*0.62137119</f>
        <v>93.20567849999999</v>
      </c>
      <c r="G15" s="14">
        <f>($C15/600)*1000</f>
        <v>250</v>
      </c>
      <c r="H15" s="9"/>
      <c r="I15" s="12">
        <f>C15/J15</f>
        <v>0.15</v>
      </c>
      <c r="J15" s="23">
        <v>1000</v>
      </c>
      <c r="K15" s="40" t="s">
        <v>27</v>
      </c>
    </row>
    <row r="16" spans="1:11" ht="12" thickBot="1">
      <c r="A16" s="41"/>
      <c r="B16" s="13" t="s">
        <v>184</v>
      </c>
      <c r="C16" s="24"/>
      <c r="D16" s="9"/>
      <c r="E16" s="84"/>
      <c r="F16" s="14">
        <f>$C16*0.62137119</f>
        <v>0</v>
      </c>
      <c r="G16" s="14">
        <f>($C16/600)*1000</f>
        <v>0</v>
      </c>
      <c r="H16" s="9"/>
      <c r="I16" s="46" t="e">
        <f>C16/J16</f>
        <v>#DIV/0!</v>
      </c>
      <c r="J16" s="24"/>
      <c r="K16" s="40"/>
    </row>
    <row r="17" spans="1:11" ht="12" thickBot="1">
      <c r="A17" s="41"/>
      <c r="B17" s="6" t="s">
        <v>183</v>
      </c>
      <c r="C17" s="24"/>
      <c r="D17" s="9"/>
      <c r="E17" s="84"/>
      <c r="F17" s="14">
        <f>$C17*0.62137119</f>
        <v>0</v>
      </c>
      <c r="G17" s="14">
        <f>($C17/600)*1000</f>
        <v>0</v>
      </c>
      <c r="H17" s="9"/>
      <c r="I17" s="46" t="e">
        <f>C17/J17</f>
        <v>#DIV/0!</v>
      </c>
      <c r="J17" s="24"/>
      <c r="K17" s="40"/>
    </row>
    <row r="18" spans="1:11" ht="12" thickBot="1">
      <c r="A18" s="42"/>
      <c r="B18" s="43"/>
      <c r="C18" s="44"/>
      <c r="D18" s="45"/>
      <c r="E18" s="85"/>
      <c r="F18" s="14">
        <f>$C18*0.62137119</f>
        <v>0</v>
      </c>
      <c r="G18" s="14">
        <f>($C18/600)*1000</f>
        <v>0</v>
      </c>
      <c r="H18" s="45"/>
      <c r="I18" s="46" t="e">
        <f>C18/J18</f>
        <v>#DIV/0!</v>
      </c>
      <c r="J18" s="47"/>
      <c r="K18" s="48"/>
    </row>
    <row r="19" ht="12" thickBot="1"/>
    <row r="20" spans="1:5" ht="13.5" customHeight="1">
      <c r="A20" s="50" t="s">
        <v>11</v>
      </c>
      <c r="B20" s="35"/>
      <c r="C20" s="35"/>
      <c r="D20" s="38" t="s">
        <v>44</v>
      </c>
      <c r="E20" s="51" t="s">
        <v>50</v>
      </c>
    </row>
    <row r="21" spans="1:6" ht="11.25">
      <c r="A21" s="52"/>
      <c r="B21" s="13" t="s">
        <v>182</v>
      </c>
      <c r="C21" s="23" t="s">
        <v>33</v>
      </c>
      <c r="D21" s="69" t="str">
        <f>IF(ISNA(VLOOKUP(C21,Maneuverability_Rating,2,FALSE)),"",VLOOKUP(C21,Maneuverability_Rating,2,FALSE))</f>
        <v>1d8</v>
      </c>
      <c r="E21" s="53">
        <f>IF(ISNA(VLOOKUP(C21,Lists!E4:G11,3,FALSE)),"",VLOOKUP(C21,Lists!E4:G11,3,FALSE))</f>
        <v>16</v>
      </c>
      <c r="F21" s="15"/>
    </row>
    <row r="22" spans="1:11" ht="12" thickBot="1">
      <c r="A22" s="41"/>
      <c r="B22" s="13" t="s">
        <v>185</v>
      </c>
      <c r="C22" s="24" t="s">
        <v>203</v>
      </c>
      <c r="D22" s="70" t="str">
        <f>IF(ISNA(VLOOKUP(C22,Maneuverability_Rating,2,FALSE)),"",VLOOKUP(C22,Maneuverability_Rating,2,FALSE))</f>
        <v>1d6</v>
      </c>
      <c r="E22" s="53">
        <f>IF(ISNA(VLOOKUP(C22,Lists!E5:G12,3,FALSE)),"",VLOOKUP(C22,Lists!E5:G12,3,FALSE))</f>
        <v>8</v>
      </c>
      <c r="F22" s="15"/>
      <c r="I22" s="96" t="s">
        <v>156</v>
      </c>
      <c r="J22" s="96"/>
      <c r="K22" s="96"/>
    </row>
    <row r="23" spans="1:11" ht="13.5" thickBot="1">
      <c r="A23" s="41"/>
      <c r="B23" s="13" t="s">
        <v>184</v>
      </c>
      <c r="C23" s="24"/>
      <c r="D23" s="70"/>
      <c r="E23" s="53">
        <f>IF(ISNA(VLOOKUP(C23,Lists!E6:G13,3,FALSE)),"",VLOOKUP(C23,Lists!E6:G13,3,FALSE))</f>
      </c>
      <c r="F23" s="15"/>
      <c r="I23" s="65"/>
      <c r="J23" s="109" t="str">
        <f>A37</f>
        <v>Transmission: </v>
      </c>
      <c r="K23" s="28">
        <f>B37</f>
        <v>1</v>
      </c>
    </row>
    <row r="24" spans="1:11" ht="13.5" thickBot="1">
      <c r="A24" s="41"/>
      <c r="B24" s="6" t="s">
        <v>183</v>
      </c>
      <c r="C24" s="24"/>
      <c r="D24" s="70"/>
      <c r="E24" s="53">
        <f>IF(ISNA(VLOOKUP(C24,Lists!E7:G14,3,FALSE)),"",VLOOKUP(C24,Lists!E7:G14,3,FALSE))</f>
      </c>
      <c r="F24" s="15"/>
      <c r="I24" s="66"/>
      <c r="J24" s="110" t="str">
        <f>A45</f>
        <v>Power/Engine: </v>
      </c>
      <c r="K24" s="28">
        <f>B45</f>
        <v>1</v>
      </c>
    </row>
    <row r="25" spans="1:11" ht="13.5" thickBot="1">
      <c r="A25" s="60"/>
      <c r="B25" s="72"/>
      <c r="C25" s="44"/>
      <c r="D25" s="71">
        <f>IF(ISNA(VLOOKUP(C25,Maneuverability_Rating,2,FALSE)),"",VLOOKUP(C25,Maneuverability_Rating,2,FALSE))</f>
      </c>
      <c r="E25" s="53">
        <f>IF(ISNA(VLOOKUP(C25,Lists!E8:G15,3,FALSE)),"",VLOOKUP(C25,Lists!E8:G15,3,FALSE))</f>
      </c>
      <c r="F25" s="15"/>
      <c r="I25" s="66"/>
      <c r="J25" s="110" t="str">
        <f>A53</f>
        <v>Cab and Chassis: </v>
      </c>
      <c r="K25" s="28">
        <f>B62</f>
        <v>1</v>
      </c>
    </row>
    <row r="26" spans="1:11" ht="12.75" customHeight="1" thickBot="1">
      <c r="A26" s="64" t="s">
        <v>107</v>
      </c>
      <c r="I26" s="66"/>
      <c r="J26" s="110" t="str">
        <f>A62</f>
        <v>Steering: </v>
      </c>
      <c r="K26" s="28">
        <f>B71</f>
        <v>1</v>
      </c>
    </row>
    <row r="27" spans="1:11" ht="13.5" thickBot="1">
      <c r="A27" s="61" t="s">
        <v>125</v>
      </c>
      <c r="B27" s="94" t="str">
        <f aca="true" t="shared" si="1" ref="B27:B34">IF(ISNA(VLOOKUP(A27,trait_table,2,FALSE)),"",VLOOKUP(A27,trait_table,2,FALSE))</f>
        <v>Takes less damage under duress.</v>
      </c>
      <c r="C27" s="94"/>
      <c r="D27" s="94"/>
      <c r="E27" s="94"/>
      <c r="F27" s="94"/>
      <c r="G27" s="95"/>
      <c r="I27" s="66"/>
      <c r="J27" s="110" t="str">
        <f>A71</f>
        <v>Propulsion: </v>
      </c>
      <c r="K27" s="28">
        <f>B83</f>
        <v>1</v>
      </c>
    </row>
    <row r="28" spans="1:11" ht="13.5" thickBot="1">
      <c r="A28" s="62"/>
      <c r="B28" s="102">
        <f t="shared" si="1"/>
      </c>
      <c r="C28" s="102"/>
      <c r="D28" s="102"/>
      <c r="E28" s="102"/>
      <c r="F28" s="102"/>
      <c r="G28" s="103"/>
      <c r="I28" s="66"/>
      <c r="J28" s="110" t="str">
        <f>A83</f>
        <v>Suspension:</v>
      </c>
      <c r="K28" s="28">
        <f>B90</f>
        <v>1</v>
      </c>
    </row>
    <row r="29" spans="1:11" ht="13.5" thickBot="1">
      <c r="A29" s="62"/>
      <c r="B29" s="102">
        <f t="shared" si="1"/>
      </c>
      <c r="C29" s="102"/>
      <c r="D29" s="102"/>
      <c r="E29" s="102"/>
      <c r="F29" s="102"/>
      <c r="G29" s="103"/>
      <c r="I29" s="66"/>
      <c r="J29" s="110" t="str">
        <f>A90</f>
        <v>Electrical: </v>
      </c>
      <c r="K29" s="28">
        <f>B98</f>
        <v>1</v>
      </c>
    </row>
    <row r="30" spans="1:11" ht="13.5" thickBot="1">
      <c r="A30" s="62"/>
      <c r="B30" s="102">
        <f t="shared" si="1"/>
      </c>
      <c r="C30" s="102"/>
      <c r="D30" s="102"/>
      <c r="E30" s="102"/>
      <c r="F30" s="102"/>
      <c r="G30" s="103"/>
      <c r="I30" s="66"/>
      <c r="J30" s="110" t="s">
        <v>157</v>
      </c>
      <c r="K30" s="28">
        <f>B98</f>
        <v>1</v>
      </c>
    </row>
    <row r="31" spans="1:11" ht="13.5" thickBot="1">
      <c r="A31" s="62"/>
      <c r="B31" s="102">
        <f t="shared" si="1"/>
      </c>
      <c r="C31" s="102"/>
      <c r="D31" s="102"/>
      <c r="E31" s="102"/>
      <c r="F31" s="102"/>
      <c r="G31" s="103"/>
      <c r="I31" s="67"/>
      <c r="J31" s="68" t="s">
        <v>158</v>
      </c>
      <c r="K31" s="28">
        <f>B104</f>
        <v>1</v>
      </c>
    </row>
    <row r="32" spans="1:7" ht="11.25">
      <c r="A32" s="62"/>
      <c r="B32" s="102">
        <f t="shared" si="1"/>
      </c>
      <c r="C32" s="102"/>
      <c r="D32" s="102"/>
      <c r="E32" s="102"/>
      <c r="F32" s="102"/>
      <c r="G32" s="103"/>
    </row>
    <row r="33" spans="1:9" ht="11.25">
      <c r="A33" s="62"/>
      <c r="B33" s="102">
        <f t="shared" si="1"/>
      </c>
      <c r="C33" s="102"/>
      <c r="D33" s="102"/>
      <c r="E33" s="102"/>
      <c r="F33" s="102"/>
      <c r="G33" s="103"/>
      <c r="I33" s="10"/>
    </row>
    <row r="34" spans="1:11" ht="12" thickBot="1">
      <c r="A34" s="63"/>
      <c r="B34" s="104">
        <f t="shared" si="1"/>
      </c>
      <c r="C34" s="104"/>
      <c r="D34" s="104"/>
      <c r="E34" s="104"/>
      <c r="F34" s="104"/>
      <c r="G34" s="105"/>
      <c r="I34" s="10"/>
      <c r="K34" s="26"/>
    </row>
    <row r="36" spans="1:7" s="25" customFormat="1" ht="23.25" thickBot="1">
      <c r="A36" s="49" t="s">
        <v>181</v>
      </c>
      <c r="B36" s="86"/>
      <c r="C36" s="90" t="s">
        <v>51</v>
      </c>
      <c r="D36" s="91" t="s">
        <v>178</v>
      </c>
      <c r="E36" s="92" t="s">
        <v>48</v>
      </c>
      <c r="G36" s="4"/>
    </row>
    <row r="37" spans="1:13" s="25" customFormat="1" ht="13.5" thickBot="1">
      <c r="A37" s="55" t="s">
        <v>186</v>
      </c>
      <c r="B37" s="87">
        <f>IF(COUNTIF(B38:B44,"DESTROYED")&gt;=1,"DAMAGED",AVERAGE(MIN(B38:B44),HARMEAN(B38:B44)))</f>
        <v>1</v>
      </c>
      <c r="C37" s="101" t="s">
        <v>194</v>
      </c>
      <c r="D37" s="101"/>
      <c r="E37" s="101"/>
      <c r="F37" s="101"/>
      <c r="G37" s="101"/>
      <c r="H37" s="101"/>
      <c r="I37" s="101"/>
      <c r="J37" s="101"/>
      <c r="K37" s="101"/>
      <c r="L37" s="101"/>
      <c r="M37" s="101"/>
    </row>
    <row r="38" spans="1:6" s="25" customFormat="1" ht="12.75">
      <c r="A38" s="29" t="s">
        <v>218</v>
      </c>
      <c r="B38" s="27">
        <f aca="true" t="shared" si="2" ref="B38:B44">IF(C38="NA","NA",IF(E38*D38&gt;=C38,"DESTROYED",((C38-(E38*D38))/C38)))</f>
        <v>1</v>
      </c>
      <c r="C38" s="32">
        <v>10</v>
      </c>
      <c r="D38" s="88">
        <v>5</v>
      </c>
      <c r="E38" s="33">
        <v>0</v>
      </c>
      <c r="F38" s="4"/>
    </row>
    <row r="39" spans="1:6" s="25" customFormat="1" ht="12.75">
      <c r="A39" s="29" t="s">
        <v>219</v>
      </c>
      <c r="B39" s="27">
        <f t="shared" si="2"/>
        <v>1</v>
      </c>
      <c r="C39" s="32">
        <v>10</v>
      </c>
      <c r="D39" s="12">
        <v>5</v>
      </c>
      <c r="E39" s="22">
        <v>0</v>
      </c>
      <c r="F39" s="4"/>
    </row>
    <row r="40" spans="1:6" s="25" customFormat="1" ht="12.75">
      <c r="A40" s="29" t="s">
        <v>220</v>
      </c>
      <c r="B40" s="27">
        <f t="shared" si="2"/>
        <v>1</v>
      </c>
      <c r="C40" s="32">
        <v>10</v>
      </c>
      <c r="D40" s="12">
        <v>5</v>
      </c>
      <c r="E40" s="22">
        <v>0</v>
      </c>
      <c r="F40" s="4"/>
    </row>
    <row r="41" spans="1:6" s="25" customFormat="1" ht="12.75">
      <c r="A41" s="29" t="s">
        <v>221</v>
      </c>
      <c r="B41" s="27">
        <f t="shared" si="2"/>
        <v>1</v>
      </c>
      <c r="C41" s="32">
        <v>20</v>
      </c>
      <c r="D41" s="12">
        <v>3</v>
      </c>
      <c r="E41" s="22">
        <v>0</v>
      </c>
      <c r="F41" s="4"/>
    </row>
    <row r="42" spans="1:6" s="25" customFormat="1" ht="12.75">
      <c r="A42" s="29" t="s">
        <v>222</v>
      </c>
      <c r="B42" s="27">
        <f t="shared" si="2"/>
        <v>1</v>
      </c>
      <c r="C42" s="32">
        <v>10</v>
      </c>
      <c r="D42" s="12">
        <v>3</v>
      </c>
      <c r="E42" s="22">
        <v>0</v>
      </c>
      <c r="F42" s="4"/>
    </row>
    <row r="43" spans="1:6" s="25" customFormat="1" ht="12.75">
      <c r="A43" s="29"/>
      <c r="B43" s="27">
        <f t="shared" si="2"/>
        <v>1</v>
      </c>
      <c r="C43" s="32">
        <v>10</v>
      </c>
      <c r="D43" s="12"/>
      <c r="E43" s="22">
        <v>0</v>
      </c>
      <c r="F43" s="4"/>
    </row>
    <row r="44" spans="1:6" s="25" customFormat="1" ht="13.5" thickBot="1">
      <c r="A44" s="29"/>
      <c r="B44" s="27">
        <f t="shared" si="2"/>
        <v>1</v>
      </c>
      <c r="C44" s="32">
        <v>10</v>
      </c>
      <c r="D44" s="89"/>
      <c r="E44" s="31">
        <v>0</v>
      </c>
      <c r="F44" s="4"/>
    </row>
    <row r="45" spans="1:13" s="25" customFormat="1" ht="13.5" thickBot="1">
      <c r="A45" s="55" t="s">
        <v>188</v>
      </c>
      <c r="B45" s="87">
        <f>IF(COUNTIF(B46:B52,"DESTROYED")&gt;=1,"DAMAGED",AVERAGE(MIN(B46:B52),HARMEAN(B46:B52)))</f>
        <v>1</v>
      </c>
      <c r="C45" s="93" t="s">
        <v>195</v>
      </c>
      <c r="D45" s="93"/>
      <c r="E45" s="93"/>
      <c r="F45" s="93"/>
      <c r="G45" s="93"/>
      <c r="H45" s="93"/>
      <c r="I45" s="93"/>
      <c r="J45" s="93"/>
      <c r="K45" s="93"/>
      <c r="L45" s="93"/>
      <c r="M45" s="93"/>
    </row>
    <row r="46" spans="1:6" s="25" customFormat="1" ht="12.75">
      <c r="A46" s="29" t="s">
        <v>204</v>
      </c>
      <c r="B46" s="27">
        <f aca="true" t="shared" si="3" ref="B46:B61">IF(C46="NA","NA",IF(E46*D46&gt;=C46,"DESTROYED",((C46-(E46*D46))/C46)))</f>
        <v>1</v>
      </c>
      <c r="C46" s="32">
        <v>20</v>
      </c>
      <c r="D46" s="88">
        <v>5</v>
      </c>
      <c r="E46" s="33">
        <v>0</v>
      </c>
      <c r="F46" s="4"/>
    </row>
    <row r="47" spans="1:6" s="25" customFormat="1" ht="12.75">
      <c r="A47" s="29" t="s">
        <v>220</v>
      </c>
      <c r="B47" s="27">
        <f t="shared" si="3"/>
        <v>1</v>
      </c>
      <c r="C47" s="32">
        <v>20</v>
      </c>
      <c r="D47" s="12">
        <v>3</v>
      </c>
      <c r="E47" s="22">
        <v>0</v>
      </c>
      <c r="F47" s="4"/>
    </row>
    <row r="48" spans="1:6" s="25" customFormat="1" ht="12.75">
      <c r="A48" s="29"/>
      <c r="B48" s="27">
        <f t="shared" si="3"/>
        <v>1</v>
      </c>
      <c r="C48" s="32">
        <v>10</v>
      </c>
      <c r="D48" s="12"/>
      <c r="E48" s="22">
        <v>0</v>
      </c>
      <c r="F48" s="4"/>
    </row>
    <row r="49" spans="1:6" s="25" customFormat="1" ht="12.75">
      <c r="A49" s="29"/>
      <c r="B49" s="27">
        <f t="shared" si="3"/>
        <v>1</v>
      </c>
      <c r="C49" s="32">
        <v>10</v>
      </c>
      <c r="D49" s="12"/>
      <c r="E49" s="22">
        <v>0</v>
      </c>
      <c r="F49" s="4"/>
    </row>
    <row r="50" spans="1:6" s="25" customFormat="1" ht="12.75">
      <c r="A50" s="29"/>
      <c r="B50" s="27">
        <f t="shared" si="3"/>
        <v>1</v>
      </c>
      <c r="C50" s="32">
        <v>10</v>
      </c>
      <c r="D50" s="12"/>
      <c r="E50" s="22">
        <v>0</v>
      </c>
      <c r="F50" s="4"/>
    </row>
    <row r="51" spans="1:6" s="25" customFormat="1" ht="12.75">
      <c r="A51" s="29"/>
      <c r="B51" s="27">
        <f t="shared" si="3"/>
        <v>1</v>
      </c>
      <c r="C51" s="32">
        <v>10</v>
      </c>
      <c r="D51" s="12"/>
      <c r="E51" s="22">
        <v>0</v>
      </c>
      <c r="F51" s="4"/>
    </row>
    <row r="52" spans="1:6" s="25" customFormat="1" ht="13.5" thickBot="1">
      <c r="A52" s="29"/>
      <c r="B52" s="27">
        <f t="shared" si="3"/>
        <v>1</v>
      </c>
      <c r="C52" s="32">
        <v>10</v>
      </c>
      <c r="D52" s="12"/>
      <c r="E52" s="22">
        <v>0</v>
      </c>
      <c r="F52" s="4"/>
    </row>
    <row r="53" spans="1:13" s="25" customFormat="1" ht="13.5" thickBot="1">
      <c r="A53" s="55" t="s">
        <v>201</v>
      </c>
      <c r="B53" s="87">
        <f>IF(COUNTIF(B54:B61,"DESTROYED")&gt;=1,"DAMAGED",AVERAGE(MIN(B54:B61),HARMEAN(B54:B61)))</f>
        <v>1</v>
      </c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</row>
    <row r="54" spans="1:6" s="25" customFormat="1" ht="12.75">
      <c r="A54" s="29" t="s">
        <v>205</v>
      </c>
      <c r="B54" s="27">
        <f t="shared" si="3"/>
        <v>1</v>
      </c>
      <c r="C54" s="32">
        <v>10</v>
      </c>
      <c r="D54" s="12">
        <v>1</v>
      </c>
      <c r="E54" s="22">
        <v>0</v>
      </c>
      <c r="F54" s="4"/>
    </row>
    <row r="55" spans="1:6" s="25" customFormat="1" ht="12.75">
      <c r="A55" s="29" t="s">
        <v>206</v>
      </c>
      <c r="B55" s="27">
        <f t="shared" si="3"/>
        <v>1</v>
      </c>
      <c r="C55" s="32">
        <v>10</v>
      </c>
      <c r="D55" s="12">
        <v>1</v>
      </c>
      <c r="E55" s="22">
        <v>0</v>
      </c>
      <c r="F55" s="4"/>
    </row>
    <row r="56" spans="1:6" s="25" customFormat="1" ht="12.75">
      <c r="A56" s="29" t="s">
        <v>207</v>
      </c>
      <c r="B56" s="27">
        <f t="shared" si="3"/>
        <v>1</v>
      </c>
      <c r="C56" s="32">
        <v>10</v>
      </c>
      <c r="D56" s="12">
        <v>1</v>
      </c>
      <c r="E56" s="22">
        <v>0</v>
      </c>
      <c r="F56" s="4"/>
    </row>
    <row r="57" spans="1:6" s="25" customFormat="1" ht="12.75">
      <c r="A57" s="29" t="s">
        <v>213</v>
      </c>
      <c r="B57" s="27">
        <f t="shared" si="3"/>
        <v>1</v>
      </c>
      <c r="C57" s="32">
        <v>10</v>
      </c>
      <c r="D57" s="12">
        <v>1</v>
      </c>
      <c r="E57" s="22">
        <v>0</v>
      </c>
      <c r="F57" s="4"/>
    </row>
    <row r="58" spans="1:6" s="25" customFormat="1" ht="12.75">
      <c r="A58" s="29" t="s">
        <v>214</v>
      </c>
      <c r="B58" s="27">
        <f t="shared" si="3"/>
        <v>1</v>
      </c>
      <c r="C58" s="32">
        <v>10</v>
      </c>
      <c r="D58" s="12">
        <v>1</v>
      </c>
      <c r="E58" s="22">
        <v>0</v>
      </c>
      <c r="F58" s="4"/>
    </row>
    <row r="59" spans="1:6" s="25" customFormat="1" ht="12.75">
      <c r="A59" s="29"/>
      <c r="B59" s="27">
        <f t="shared" si="3"/>
        <v>1</v>
      </c>
      <c r="C59" s="32">
        <v>10</v>
      </c>
      <c r="D59" s="12"/>
      <c r="E59" s="22">
        <v>0</v>
      </c>
      <c r="F59" s="4"/>
    </row>
    <row r="60" spans="1:6" s="25" customFormat="1" ht="12.75">
      <c r="A60" s="29"/>
      <c r="B60" s="27">
        <f t="shared" si="3"/>
        <v>1</v>
      </c>
      <c r="C60" s="32">
        <v>10</v>
      </c>
      <c r="D60" s="12"/>
      <c r="E60" s="22">
        <v>0</v>
      </c>
      <c r="F60" s="4"/>
    </row>
    <row r="61" spans="1:6" s="25" customFormat="1" ht="13.5" thickBot="1">
      <c r="A61" s="29"/>
      <c r="B61" s="27">
        <f t="shared" si="3"/>
        <v>1</v>
      </c>
      <c r="C61" s="32">
        <v>10</v>
      </c>
      <c r="D61" s="89"/>
      <c r="E61" s="31">
        <v>0</v>
      </c>
      <c r="F61" s="4"/>
    </row>
    <row r="62" spans="1:13" s="25" customFormat="1" ht="13.5" thickBot="1">
      <c r="A62" s="55" t="s">
        <v>187</v>
      </c>
      <c r="B62" s="87">
        <f>IF(COUNTIF(B63:B70,"DESTROYED")&gt;=1,"DAMAGED",AVERAGE(MIN(B63:B70),HARMEAN(B63:B70)))</f>
        <v>1</v>
      </c>
      <c r="C62" s="93" t="s">
        <v>196</v>
      </c>
      <c r="D62" s="93"/>
      <c r="E62" s="93"/>
      <c r="F62" s="93"/>
      <c r="G62" s="93"/>
      <c r="H62" s="93"/>
      <c r="I62" s="93"/>
      <c r="J62" s="93"/>
      <c r="K62" s="93"/>
      <c r="L62" s="93"/>
      <c r="M62" s="93"/>
    </row>
    <row r="63" spans="1:6" s="25" customFormat="1" ht="12.75">
      <c r="A63" s="29" t="s">
        <v>212</v>
      </c>
      <c r="B63" s="27">
        <f aca="true" t="shared" si="4" ref="B63:B70">IF(C63="NA","NA",IF(E63*D63&gt;=C63,"DESTROYED",((C63-(E63*D63))/C63)))</f>
        <v>1</v>
      </c>
      <c r="C63" s="32">
        <v>10</v>
      </c>
      <c r="D63" s="88">
        <v>3</v>
      </c>
      <c r="E63" s="33">
        <v>0</v>
      </c>
      <c r="F63" s="4"/>
    </row>
    <row r="64" spans="1:6" s="25" customFormat="1" ht="12.75">
      <c r="A64" s="29" t="s">
        <v>211</v>
      </c>
      <c r="B64" s="27">
        <f t="shared" si="4"/>
        <v>1</v>
      </c>
      <c r="C64" s="32">
        <v>10</v>
      </c>
      <c r="D64" s="12">
        <v>3</v>
      </c>
      <c r="E64" s="22">
        <v>0</v>
      </c>
      <c r="F64" s="4"/>
    </row>
    <row r="65" spans="1:6" s="25" customFormat="1" ht="12.75">
      <c r="A65" s="29" t="s">
        <v>210</v>
      </c>
      <c r="B65" s="27">
        <f t="shared" si="4"/>
        <v>1</v>
      </c>
      <c r="C65" s="23">
        <v>10</v>
      </c>
      <c r="D65" s="12">
        <v>3</v>
      </c>
      <c r="E65" s="22">
        <v>0</v>
      </c>
      <c r="F65" s="4"/>
    </row>
    <row r="66" spans="1:6" s="25" customFormat="1" ht="12.75">
      <c r="A66" s="29" t="s">
        <v>209</v>
      </c>
      <c r="B66" s="27">
        <f t="shared" si="4"/>
        <v>1</v>
      </c>
      <c r="C66" s="23">
        <v>10</v>
      </c>
      <c r="D66" s="12">
        <v>3</v>
      </c>
      <c r="E66" s="22">
        <v>0</v>
      </c>
      <c r="F66" s="4"/>
    </row>
    <row r="67" spans="1:6" s="25" customFormat="1" ht="12.75">
      <c r="A67" s="29" t="s">
        <v>208</v>
      </c>
      <c r="B67" s="27">
        <f t="shared" si="4"/>
        <v>1</v>
      </c>
      <c r="C67" s="23">
        <v>10</v>
      </c>
      <c r="D67" s="12">
        <v>3</v>
      </c>
      <c r="E67" s="22">
        <v>0</v>
      </c>
      <c r="F67" s="4"/>
    </row>
    <row r="68" spans="1:6" s="25" customFormat="1" ht="12.75">
      <c r="A68" s="29"/>
      <c r="B68" s="27">
        <f t="shared" si="4"/>
        <v>1</v>
      </c>
      <c r="C68" s="23">
        <v>10</v>
      </c>
      <c r="D68" s="12"/>
      <c r="E68" s="22">
        <v>0</v>
      </c>
      <c r="F68" s="4"/>
    </row>
    <row r="69" spans="1:6" s="25" customFormat="1" ht="12.75">
      <c r="A69" s="29"/>
      <c r="B69" s="27">
        <f t="shared" si="4"/>
        <v>1</v>
      </c>
      <c r="C69" s="23">
        <v>10</v>
      </c>
      <c r="D69" s="12"/>
      <c r="E69" s="22">
        <v>0</v>
      </c>
      <c r="F69" s="4"/>
    </row>
    <row r="70" spans="1:6" s="25" customFormat="1" ht="13.5" thickBot="1">
      <c r="A70" s="29"/>
      <c r="B70" s="27">
        <f t="shared" si="4"/>
        <v>1</v>
      </c>
      <c r="C70" s="24">
        <v>10</v>
      </c>
      <c r="D70" s="89"/>
      <c r="E70" s="31">
        <v>0</v>
      </c>
      <c r="F70" s="4"/>
    </row>
    <row r="71" spans="1:13" s="25" customFormat="1" ht="13.5" thickBot="1">
      <c r="A71" s="55" t="s">
        <v>198</v>
      </c>
      <c r="B71" s="87">
        <f>IF(COUNTIF(B72:B82,"DESTROYED")&gt;=1,"DAMAGED",AVERAGE(MIN(B72:B82),HARMEAN(B72:B82)))</f>
        <v>1</v>
      </c>
      <c r="C71" s="111" t="s">
        <v>199</v>
      </c>
      <c r="D71" s="112"/>
      <c r="E71" s="112"/>
      <c r="F71" s="112"/>
      <c r="G71" s="112"/>
      <c r="H71" s="112"/>
      <c r="I71" s="112"/>
      <c r="J71" s="112"/>
      <c r="K71" s="112"/>
      <c r="L71" s="112"/>
      <c r="M71" s="113"/>
    </row>
    <row r="72" spans="1:6" s="25" customFormat="1" ht="12.75">
      <c r="A72" s="29" t="s">
        <v>215</v>
      </c>
      <c r="B72" s="27">
        <f aca="true" t="shared" si="5" ref="B72:B82">IF(C72="NA","NA",IF(E72*D72&gt;=C72,"DESTROYED",((C72-(E72*D72))/C72)))</f>
        <v>1</v>
      </c>
      <c r="C72" s="32">
        <v>10</v>
      </c>
      <c r="D72" s="88">
        <v>3</v>
      </c>
      <c r="E72" s="33">
        <v>0</v>
      </c>
      <c r="F72" s="4"/>
    </row>
    <row r="73" spans="1:6" s="25" customFormat="1" ht="12.75">
      <c r="A73" s="29" t="s">
        <v>216</v>
      </c>
      <c r="B73" s="27">
        <f t="shared" si="5"/>
        <v>1</v>
      </c>
      <c r="C73" s="32">
        <v>10</v>
      </c>
      <c r="D73" s="12">
        <v>3</v>
      </c>
      <c r="E73" s="22">
        <v>0</v>
      </c>
      <c r="F73" s="4"/>
    </row>
    <row r="74" spans="1:6" s="25" customFormat="1" ht="12.75">
      <c r="A74" s="29" t="s">
        <v>217</v>
      </c>
      <c r="B74" s="27">
        <f t="shared" si="5"/>
        <v>1</v>
      </c>
      <c r="C74" s="32">
        <v>10</v>
      </c>
      <c r="D74" s="12">
        <v>3</v>
      </c>
      <c r="E74" s="22">
        <v>0</v>
      </c>
      <c r="F74" s="26"/>
    </row>
    <row r="75" spans="1:6" s="25" customFormat="1" ht="12.75">
      <c r="A75" s="29" t="s">
        <v>232</v>
      </c>
      <c r="B75" s="27">
        <f t="shared" si="5"/>
        <v>1</v>
      </c>
      <c r="C75" s="32">
        <v>10</v>
      </c>
      <c r="D75" s="12">
        <v>3</v>
      </c>
      <c r="E75" s="22">
        <v>0</v>
      </c>
      <c r="F75" s="4"/>
    </row>
    <row r="76" spans="1:6" s="25" customFormat="1" ht="12.75">
      <c r="A76" s="29" t="s">
        <v>233</v>
      </c>
      <c r="B76" s="27">
        <f t="shared" si="5"/>
        <v>1</v>
      </c>
      <c r="C76" s="32">
        <v>10</v>
      </c>
      <c r="D76" s="12">
        <v>3</v>
      </c>
      <c r="E76" s="22">
        <v>0</v>
      </c>
      <c r="F76" s="4"/>
    </row>
    <row r="77" spans="1:6" s="25" customFormat="1" ht="12.75">
      <c r="A77" s="29" t="s">
        <v>234</v>
      </c>
      <c r="B77" s="27">
        <f t="shared" si="5"/>
        <v>1</v>
      </c>
      <c r="C77" s="32">
        <v>10</v>
      </c>
      <c r="D77" s="12">
        <v>3</v>
      </c>
      <c r="E77" s="22">
        <v>0</v>
      </c>
      <c r="F77" s="4"/>
    </row>
    <row r="78" spans="1:6" s="25" customFormat="1" ht="12.75">
      <c r="A78" s="29"/>
      <c r="B78" s="27">
        <f t="shared" si="5"/>
        <v>1</v>
      </c>
      <c r="C78" s="32">
        <v>10</v>
      </c>
      <c r="D78" s="12"/>
      <c r="E78" s="22">
        <v>0</v>
      </c>
      <c r="F78" s="4"/>
    </row>
    <row r="79" spans="1:6" s="25" customFormat="1" ht="12.75">
      <c r="A79" s="29"/>
      <c r="B79" s="27">
        <f t="shared" si="5"/>
        <v>1</v>
      </c>
      <c r="C79" s="32">
        <v>10</v>
      </c>
      <c r="D79" s="12"/>
      <c r="E79" s="22">
        <v>0</v>
      </c>
      <c r="F79" s="4"/>
    </row>
    <row r="80" spans="1:6" s="25" customFormat="1" ht="12.75">
      <c r="A80" s="29"/>
      <c r="B80" s="27">
        <f t="shared" si="5"/>
        <v>1</v>
      </c>
      <c r="C80" s="32">
        <v>10</v>
      </c>
      <c r="D80" s="12"/>
      <c r="E80" s="22">
        <v>0</v>
      </c>
      <c r="F80" s="4"/>
    </row>
    <row r="81" spans="1:6" s="25" customFormat="1" ht="12.75">
      <c r="A81" s="29"/>
      <c r="B81" s="27">
        <f t="shared" si="5"/>
        <v>1</v>
      </c>
      <c r="C81" s="32">
        <v>10</v>
      </c>
      <c r="D81" s="12"/>
      <c r="E81" s="22">
        <v>0</v>
      </c>
      <c r="F81" s="4"/>
    </row>
    <row r="82" spans="1:6" s="25" customFormat="1" ht="13.5" thickBot="1">
      <c r="A82" s="29"/>
      <c r="B82" s="27">
        <f t="shared" si="5"/>
        <v>1</v>
      </c>
      <c r="C82" s="32">
        <v>10</v>
      </c>
      <c r="D82" s="89"/>
      <c r="E82" s="31">
        <v>0</v>
      </c>
      <c r="F82" s="4"/>
    </row>
    <row r="83" spans="1:13" s="25" customFormat="1" ht="13.5" thickBot="1">
      <c r="A83" s="55" t="s">
        <v>189</v>
      </c>
      <c r="B83" s="87">
        <f>IF(COUNTIF(B84:B89,"DESTROYED")&gt;=1,"DAMAGED",AVERAGE(MIN(B84:B89),HARMEAN(B84:B89)))</f>
        <v>1</v>
      </c>
      <c r="C83" s="111" t="s">
        <v>197</v>
      </c>
      <c r="D83" s="112"/>
      <c r="E83" s="112"/>
      <c r="F83" s="112"/>
      <c r="G83" s="112"/>
      <c r="H83" s="112"/>
      <c r="I83" s="112"/>
      <c r="J83" s="112"/>
      <c r="K83" s="112"/>
      <c r="L83" s="112"/>
      <c r="M83" s="113"/>
    </row>
    <row r="84" spans="1:6" s="25" customFormat="1" ht="12.75">
      <c r="A84" s="29" t="s">
        <v>223</v>
      </c>
      <c r="B84" s="27">
        <f aca="true" t="shared" si="6" ref="B84:B89">IF(C84="NA","NA",IF(E84*D84&gt;=C84,"DESTROYED",((C84-(E84*D84))/C84)))</f>
        <v>1</v>
      </c>
      <c r="C84" s="32">
        <v>10</v>
      </c>
      <c r="D84" s="88"/>
      <c r="E84" s="33">
        <v>0</v>
      </c>
      <c r="F84" s="4"/>
    </row>
    <row r="85" spans="1:6" s="25" customFormat="1" ht="12.75">
      <c r="A85" s="29" t="s">
        <v>224</v>
      </c>
      <c r="B85" s="27">
        <f t="shared" si="6"/>
        <v>1</v>
      </c>
      <c r="C85" s="32">
        <v>10</v>
      </c>
      <c r="D85" s="12"/>
      <c r="E85" s="22">
        <v>0</v>
      </c>
      <c r="F85" s="4"/>
    </row>
    <row r="86" spans="1:6" s="25" customFormat="1" ht="12.75">
      <c r="A86" s="29" t="s">
        <v>225</v>
      </c>
      <c r="B86" s="27">
        <f t="shared" si="6"/>
        <v>1</v>
      </c>
      <c r="C86" s="32">
        <v>10</v>
      </c>
      <c r="D86" s="12"/>
      <c r="E86" s="22">
        <v>0</v>
      </c>
      <c r="F86" s="4"/>
    </row>
    <row r="87" spans="1:6" s="25" customFormat="1" ht="12.75">
      <c r="A87" s="29" t="s">
        <v>226</v>
      </c>
      <c r="B87" s="27">
        <f t="shared" si="6"/>
        <v>1</v>
      </c>
      <c r="C87" s="32">
        <v>10</v>
      </c>
      <c r="D87" s="12"/>
      <c r="E87" s="22">
        <v>0</v>
      </c>
      <c r="F87" s="4"/>
    </row>
    <row r="88" spans="1:6" s="25" customFormat="1" ht="12.75">
      <c r="A88" s="29"/>
      <c r="B88" s="27">
        <f t="shared" si="6"/>
        <v>1</v>
      </c>
      <c r="C88" s="32">
        <v>10</v>
      </c>
      <c r="D88" s="12"/>
      <c r="E88" s="22">
        <v>0</v>
      </c>
      <c r="F88" s="4"/>
    </row>
    <row r="89" spans="1:6" s="25" customFormat="1" ht="13.5" thickBot="1">
      <c r="A89" s="29"/>
      <c r="B89" s="27">
        <f t="shared" si="6"/>
        <v>1</v>
      </c>
      <c r="C89" s="32">
        <v>10</v>
      </c>
      <c r="D89" s="89"/>
      <c r="E89" s="31">
        <v>0</v>
      </c>
      <c r="F89" s="4"/>
    </row>
    <row r="90" spans="1:13" s="25" customFormat="1" ht="13.5" thickBot="1">
      <c r="A90" s="55" t="s">
        <v>190</v>
      </c>
      <c r="B90" s="87">
        <f>IF(COUNTIF(B91:B97,"DESTROYED")&gt;=1,"DAMAGED",AVERAGE(MIN(B91:B97),HARMEAN(B91:B97)))</f>
        <v>1</v>
      </c>
      <c r="C90" s="93" t="s">
        <v>200</v>
      </c>
      <c r="D90" s="93"/>
      <c r="E90" s="93"/>
      <c r="F90" s="93"/>
      <c r="G90" s="93"/>
      <c r="H90" s="93"/>
      <c r="I90" s="93"/>
      <c r="J90" s="93"/>
      <c r="K90" s="93"/>
      <c r="L90" s="93"/>
      <c r="M90" s="93"/>
    </row>
    <row r="91" spans="1:12" s="25" customFormat="1" ht="12.75">
      <c r="A91" s="29" t="s">
        <v>229</v>
      </c>
      <c r="B91" s="27">
        <f aca="true" t="shared" si="7" ref="B91:B97">IF(C91="NA","NA",IF(E91*D91&gt;=C91,"DESTROYED",((C91-(E91*D91))/C91)))</f>
        <v>1</v>
      </c>
      <c r="C91" s="32">
        <v>10</v>
      </c>
      <c r="D91" s="88"/>
      <c r="E91" s="33">
        <v>0</v>
      </c>
      <c r="F91" s="4"/>
      <c r="H91" s="34"/>
      <c r="I91" s="34"/>
      <c r="J91" s="34"/>
      <c r="K91" s="34"/>
      <c r="L91" s="34"/>
    </row>
    <row r="92" spans="1:6" s="25" customFormat="1" ht="12.75">
      <c r="A92" s="29" t="s">
        <v>228</v>
      </c>
      <c r="B92" s="27">
        <f t="shared" si="7"/>
        <v>1</v>
      </c>
      <c r="C92" s="23">
        <v>10</v>
      </c>
      <c r="D92" s="12"/>
      <c r="E92" s="22">
        <v>0</v>
      </c>
      <c r="F92" s="4"/>
    </row>
    <row r="93" spans="1:6" s="25" customFormat="1" ht="12.75">
      <c r="A93" s="29" t="s">
        <v>227</v>
      </c>
      <c r="B93" s="27">
        <f t="shared" si="7"/>
        <v>1</v>
      </c>
      <c r="C93" s="23">
        <v>10</v>
      </c>
      <c r="D93" s="12"/>
      <c r="E93" s="22">
        <v>0</v>
      </c>
      <c r="F93" s="4"/>
    </row>
    <row r="94" spans="1:6" s="25" customFormat="1" ht="12.75">
      <c r="A94" s="29" t="s">
        <v>230</v>
      </c>
      <c r="B94" s="27">
        <f t="shared" si="7"/>
        <v>1</v>
      </c>
      <c r="C94" s="23">
        <v>10</v>
      </c>
      <c r="D94" s="12"/>
      <c r="E94" s="22">
        <v>0</v>
      </c>
      <c r="F94" s="4"/>
    </row>
    <row r="95" spans="1:6" s="25" customFormat="1" ht="12.75">
      <c r="A95" s="29" t="s">
        <v>231</v>
      </c>
      <c r="B95" s="27">
        <f t="shared" si="7"/>
        <v>1</v>
      </c>
      <c r="C95" s="23">
        <v>10</v>
      </c>
      <c r="D95" s="12"/>
      <c r="E95" s="22">
        <v>0</v>
      </c>
      <c r="F95" s="4"/>
    </row>
    <row r="96" spans="1:6" s="25" customFormat="1" ht="12.75">
      <c r="A96" s="29"/>
      <c r="B96" s="27">
        <f t="shared" si="7"/>
        <v>1</v>
      </c>
      <c r="C96" s="23">
        <v>10</v>
      </c>
      <c r="D96" s="12"/>
      <c r="E96" s="22">
        <v>0</v>
      </c>
      <c r="F96" s="4"/>
    </row>
    <row r="97" spans="1:6" s="25" customFormat="1" ht="13.5" thickBot="1">
      <c r="A97" s="29"/>
      <c r="B97" s="27">
        <f t="shared" si="7"/>
        <v>1</v>
      </c>
      <c r="C97" s="24">
        <v>10</v>
      </c>
      <c r="D97" s="89"/>
      <c r="E97" s="31">
        <v>0</v>
      </c>
      <c r="F97" s="4"/>
    </row>
    <row r="98" spans="1:13" s="25" customFormat="1" ht="13.5" thickBot="1">
      <c r="A98" s="30" t="s">
        <v>84</v>
      </c>
      <c r="B98" s="87">
        <f>IF(COUNTIF(B99:B103,"DESTROYED")&gt;=1,"DAMAGED",AVERAGE(MIN(B99:B103),HARMEAN(B99:B103)))</f>
        <v>1</v>
      </c>
      <c r="C98" s="93" t="s">
        <v>82</v>
      </c>
      <c r="D98" s="93"/>
      <c r="E98" s="93"/>
      <c r="F98" s="93"/>
      <c r="G98" s="93"/>
      <c r="H98" s="93"/>
      <c r="I98" s="93"/>
      <c r="J98" s="93"/>
      <c r="K98" s="93"/>
      <c r="L98" s="93"/>
      <c r="M98" s="93"/>
    </row>
    <row r="99" spans="1:6" s="25" customFormat="1" ht="12.75">
      <c r="A99" s="29" t="s">
        <v>85</v>
      </c>
      <c r="B99" s="27">
        <f>IF(C99="NA","NA",IF(E99*D99&gt;=C99,"DESTROYED",((C99-(E99*D99))/C99)))</f>
        <v>1</v>
      </c>
      <c r="C99" s="32">
        <v>10</v>
      </c>
      <c r="D99" s="88"/>
      <c r="E99" s="33">
        <v>0</v>
      </c>
      <c r="F99" s="4" t="s">
        <v>235</v>
      </c>
    </row>
    <row r="100" spans="1:6" s="25" customFormat="1" ht="12.75">
      <c r="A100" s="29" t="s">
        <v>86</v>
      </c>
      <c r="B100" s="27">
        <f>IF(C100="NA","NA",IF(E100*D100&gt;=C100,"DESTROYED",((C100-(E100*D100))/C100)))</f>
        <v>1</v>
      </c>
      <c r="C100" s="23">
        <v>10</v>
      </c>
      <c r="D100" s="12"/>
      <c r="E100" s="22">
        <v>0</v>
      </c>
      <c r="F100" s="4" t="s">
        <v>80</v>
      </c>
    </row>
    <row r="101" spans="1:6" s="25" customFormat="1" ht="12.75">
      <c r="A101" s="29" t="s">
        <v>87</v>
      </c>
      <c r="B101" s="27">
        <f>IF(C101="NA","NA",IF(E101*D101&gt;=C101,"DESTROYED",((C101-(E101*D101))/C101)))</f>
        <v>1</v>
      </c>
      <c r="C101" s="23">
        <v>10</v>
      </c>
      <c r="D101" s="12"/>
      <c r="E101" s="22">
        <v>0</v>
      </c>
      <c r="F101" s="4" t="s">
        <v>236</v>
      </c>
    </row>
    <row r="102" spans="1:6" s="25" customFormat="1" ht="12.75">
      <c r="A102" s="29" t="s">
        <v>88</v>
      </c>
      <c r="B102" s="27">
        <f>IF(C102="NA","NA",IF(E102*D102&gt;=C102,"DESTROYED",((C102-(E102*D102))/C102)))</f>
        <v>1</v>
      </c>
      <c r="C102" s="23">
        <v>10</v>
      </c>
      <c r="D102" s="12"/>
      <c r="E102" s="22">
        <v>0</v>
      </c>
      <c r="F102" s="4"/>
    </row>
    <row r="103" spans="1:6" s="25" customFormat="1" ht="13.5" thickBot="1">
      <c r="A103" s="29" t="s">
        <v>89</v>
      </c>
      <c r="B103" s="27">
        <f>IF(C103="NA","NA",IF(E103*D103&gt;=C103,"DESTROYED",((C103-(E103*D103))/C103)))</f>
        <v>1</v>
      </c>
      <c r="C103" s="24">
        <v>10</v>
      </c>
      <c r="D103" s="89"/>
      <c r="E103" s="31">
        <v>0</v>
      </c>
      <c r="F103" s="4" t="s">
        <v>81</v>
      </c>
    </row>
    <row r="104" spans="1:13" ht="13.5" thickBot="1">
      <c r="A104" s="55" t="s">
        <v>105</v>
      </c>
      <c r="B104" s="87">
        <f>IF(COUNTIF(B105:B113,"DESTROYED")&gt;=1,"DAMAGED",AVERAGE(MIN(B105:B113),HARMEAN(B105:B113)))</f>
        <v>1</v>
      </c>
      <c r="C104" s="93" t="s">
        <v>179</v>
      </c>
      <c r="D104" s="93"/>
      <c r="E104" s="93"/>
      <c r="F104" s="93"/>
      <c r="G104" s="93"/>
      <c r="H104" s="93"/>
      <c r="I104" s="93"/>
      <c r="J104" s="93"/>
      <c r="K104" s="93"/>
      <c r="L104" s="93"/>
      <c r="M104" s="93"/>
    </row>
    <row r="105" spans="1:6" ht="11.25">
      <c r="A105" s="6" t="s">
        <v>12</v>
      </c>
      <c r="B105" s="27" t="str">
        <f aca="true" t="shared" si="8" ref="B105:B113">IF(C105="NA","NA",IF(E105*D105&gt;=C105,"DESTROYED",((C105-(E105*D105))/C105)))</f>
        <v>NA</v>
      </c>
      <c r="C105" s="32" t="s">
        <v>37</v>
      </c>
      <c r="D105" s="88"/>
      <c r="E105" s="33">
        <v>0</v>
      </c>
      <c r="F105" s="12"/>
    </row>
    <row r="106" spans="1:6" ht="11.25">
      <c r="A106" s="6" t="s">
        <v>13</v>
      </c>
      <c r="B106" s="27" t="str">
        <f t="shared" si="8"/>
        <v>NA</v>
      </c>
      <c r="C106" s="23" t="s">
        <v>37</v>
      </c>
      <c r="D106" s="12"/>
      <c r="E106" s="22">
        <v>0</v>
      </c>
      <c r="F106" s="12"/>
    </row>
    <row r="107" spans="1:6" ht="11.25">
      <c r="A107" s="6" t="s">
        <v>16</v>
      </c>
      <c r="B107" s="27" t="str">
        <f t="shared" si="8"/>
        <v>NA</v>
      </c>
      <c r="C107" s="23" t="s">
        <v>37</v>
      </c>
      <c r="D107" s="12"/>
      <c r="E107" s="22">
        <v>0</v>
      </c>
      <c r="F107" s="12"/>
    </row>
    <row r="108" spans="1:6" ht="11.25">
      <c r="A108" s="6" t="s">
        <v>15</v>
      </c>
      <c r="B108" s="27" t="str">
        <f t="shared" si="8"/>
        <v>NA</v>
      </c>
      <c r="C108" s="23" t="s">
        <v>37</v>
      </c>
      <c r="D108" s="12"/>
      <c r="E108" s="22">
        <v>0</v>
      </c>
      <c r="F108" s="12"/>
    </row>
    <row r="109" spans="1:6" ht="11.25">
      <c r="A109" s="6" t="s">
        <v>14</v>
      </c>
      <c r="B109" s="27" t="str">
        <f t="shared" si="8"/>
        <v>NA</v>
      </c>
      <c r="C109" s="23" t="s">
        <v>37</v>
      </c>
      <c r="D109" s="12"/>
      <c r="E109" s="22">
        <v>0</v>
      </c>
      <c r="F109" s="12"/>
    </row>
    <row r="110" spans="1:6" ht="11.25">
      <c r="A110" s="6" t="s">
        <v>49</v>
      </c>
      <c r="B110" s="27" t="str">
        <f t="shared" si="8"/>
        <v>NA</v>
      </c>
      <c r="C110" s="23" t="s">
        <v>37</v>
      </c>
      <c r="D110" s="12"/>
      <c r="E110" s="22">
        <v>0</v>
      </c>
      <c r="F110" s="12"/>
    </row>
    <row r="111" spans="1:6" ht="11.25">
      <c r="A111" s="6" t="s">
        <v>202</v>
      </c>
      <c r="B111" s="27">
        <f t="shared" si="8"/>
        <v>1</v>
      </c>
      <c r="C111" s="23">
        <v>10</v>
      </c>
      <c r="D111" s="12"/>
      <c r="E111" s="22">
        <v>0</v>
      </c>
      <c r="F111" s="12"/>
    </row>
    <row r="112" spans="1:6" ht="11.25">
      <c r="A112" s="6"/>
      <c r="B112" s="27" t="str">
        <f t="shared" si="8"/>
        <v>NA</v>
      </c>
      <c r="C112" s="23" t="s">
        <v>37</v>
      </c>
      <c r="D112" s="12"/>
      <c r="E112" s="22">
        <v>0</v>
      </c>
      <c r="F112" s="12"/>
    </row>
    <row r="113" spans="1:6" ht="11.25">
      <c r="A113" s="6"/>
      <c r="B113" s="27" t="str">
        <f t="shared" si="8"/>
        <v>NA</v>
      </c>
      <c r="C113" s="23" t="s">
        <v>37</v>
      </c>
      <c r="D113" s="12"/>
      <c r="E113" s="22">
        <v>0</v>
      </c>
      <c r="F113" s="12"/>
    </row>
    <row r="123" ht="11.25">
      <c r="H123" s="4" t="s">
        <v>154</v>
      </c>
    </row>
  </sheetData>
  <sheetProtection/>
  <mergeCells count="31">
    <mergeCell ref="F4:H4"/>
    <mergeCell ref="F2:H2"/>
    <mergeCell ref="F3:H3"/>
    <mergeCell ref="B28:G28"/>
    <mergeCell ref="B29:G29"/>
    <mergeCell ref="B30:G30"/>
    <mergeCell ref="B31:G31"/>
    <mergeCell ref="C62:M62"/>
    <mergeCell ref="C71:M71"/>
    <mergeCell ref="B32:G32"/>
    <mergeCell ref="B33:G33"/>
    <mergeCell ref="B34:G34"/>
    <mergeCell ref="C53:M53"/>
    <mergeCell ref="B2:C2"/>
    <mergeCell ref="B3:C3"/>
    <mergeCell ref="B4:C4"/>
    <mergeCell ref="A6:B6"/>
    <mergeCell ref="D6:E6"/>
    <mergeCell ref="D7:E7"/>
    <mergeCell ref="D8:E8"/>
    <mergeCell ref="D9:E9"/>
    <mergeCell ref="C104:M104"/>
    <mergeCell ref="B27:G27"/>
    <mergeCell ref="I22:K22"/>
    <mergeCell ref="D10:E10"/>
    <mergeCell ref="D11:E11"/>
    <mergeCell ref="C37:M37"/>
    <mergeCell ref="C45:M45"/>
    <mergeCell ref="C98:M98"/>
    <mergeCell ref="C83:M83"/>
    <mergeCell ref="C90:M90"/>
  </mergeCells>
  <conditionalFormatting sqref="G15:G18">
    <cfRule type="expression" priority="1" dxfId="0" stopIfTrue="1">
      <formula>$B$10="Air"</formula>
    </cfRule>
    <cfRule type="expression" priority="2" dxfId="0" stopIfTrue="1">
      <formula>$B$10="Water"</formula>
    </cfRule>
    <cfRule type="expression" priority="3" dxfId="0" stopIfTrue="1">
      <formula>$B$10="Ground"</formula>
    </cfRule>
  </conditionalFormatting>
  <conditionalFormatting sqref="F14:G14 F15:F18">
    <cfRule type="expression" priority="4" dxfId="0" stopIfTrue="1">
      <formula>$B$10="Ground"</formula>
    </cfRule>
    <cfRule type="expression" priority="5" dxfId="0" stopIfTrue="1">
      <formula>$B$10="Water"</formula>
    </cfRule>
  </conditionalFormatting>
  <dataValidations count="4">
    <dataValidation type="list" allowBlank="1" showInputMessage="1" showErrorMessage="1" sqref="A27:A34">
      <formula1>traits</formula1>
    </dataValidation>
    <dataValidation type="list" allowBlank="1" showInputMessage="1" showErrorMessage="1" sqref="F6:F11">
      <formula1>dice</formula1>
    </dataValidation>
    <dataValidation type="list" allowBlank="1" showInputMessage="1" showErrorMessage="1" sqref="B5">
      <formula1>Chassis</formula1>
    </dataValidation>
    <dataValidation type="list" allowBlank="1" showInputMessage="1" showErrorMessage="1" sqref="C21:C25">
      <formula1>Maneuverability</formula1>
    </dataValidation>
  </dataValidations>
  <printOptions/>
  <pageMargins left="0.25" right="0.25" top="0.75" bottom="0.25" header="0.5" footer="0.5"/>
  <pageSetup fitToHeight="1" fitToWidth="1" horizontalDpi="600" verticalDpi="600" orientation="portrait" scale="52" r:id="rId2"/>
  <headerFooter alignWithMargins="0">
    <oddHeader>&amp;L&amp;7Tim's Ship Sheet&amp;R&amp;D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8"/>
  <sheetViews>
    <sheetView workbookViewId="0" topLeftCell="A4">
      <selection activeCell="B14" sqref="B14"/>
    </sheetView>
  </sheetViews>
  <sheetFormatPr defaultColWidth="9.140625" defaultRowHeight="12.75"/>
  <cols>
    <col min="1" max="1" width="20.28125" style="0" bestFit="1" customWidth="1"/>
    <col min="2" max="2" width="91.57421875" style="0" customWidth="1"/>
    <col min="3" max="3" width="6.28125" style="0" customWidth="1"/>
  </cols>
  <sheetData>
    <row r="1" spans="1:21" ht="12.75">
      <c r="A1" s="56" t="s">
        <v>109</v>
      </c>
      <c r="B1" s="56"/>
      <c r="C1" s="56"/>
      <c r="D1" s="56"/>
      <c r="E1" s="58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1" ht="12.75">
      <c r="A2" s="56"/>
      <c r="B2" s="56"/>
      <c r="C2" s="56"/>
      <c r="D2" s="56"/>
      <c r="E2" s="58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21" ht="12.75">
      <c r="A3" s="56" t="s">
        <v>110</v>
      </c>
      <c r="B3" s="57" t="s">
        <v>146</v>
      </c>
      <c r="C3" s="56">
        <v>4</v>
      </c>
      <c r="D3" s="56"/>
      <c r="E3" s="58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7"/>
      <c r="U3" s="56"/>
    </row>
    <row r="4" spans="1:21" ht="12.75">
      <c r="A4" s="56" t="s">
        <v>108</v>
      </c>
      <c r="B4" s="57" t="s">
        <v>155</v>
      </c>
      <c r="C4" s="56">
        <v>2</v>
      </c>
      <c r="D4" s="56"/>
      <c r="E4" s="58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1:21" ht="12.75">
      <c r="A5" s="56" t="s">
        <v>111</v>
      </c>
      <c r="B5" s="56" t="s">
        <v>112</v>
      </c>
      <c r="C5" s="56">
        <v>-4</v>
      </c>
      <c r="D5" s="56"/>
      <c r="E5" s="58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</row>
    <row r="6" spans="1:21" ht="12.75">
      <c r="A6" s="56" t="s">
        <v>113</v>
      </c>
      <c r="B6" s="57" t="s">
        <v>143</v>
      </c>
      <c r="C6" s="56">
        <v>-4</v>
      </c>
      <c r="D6" s="56"/>
      <c r="E6" s="58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7"/>
      <c r="U6" s="56"/>
    </row>
    <row r="7" spans="1:21" ht="12.75">
      <c r="A7" s="56" t="s">
        <v>115</v>
      </c>
      <c r="B7" s="56" t="s">
        <v>116</v>
      </c>
      <c r="C7" s="56">
        <v>4</v>
      </c>
      <c r="D7" s="56"/>
      <c r="E7" s="58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</row>
    <row r="8" spans="1:21" ht="12.75">
      <c r="A8" s="56" t="s">
        <v>114</v>
      </c>
      <c r="B8" s="57" t="s">
        <v>117</v>
      </c>
      <c r="C8" s="56">
        <v>2</v>
      </c>
      <c r="D8" s="56"/>
      <c r="E8" s="58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7"/>
      <c r="U8" s="56"/>
    </row>
    <row r="9" spans="1:21" ht="12.75">
      <c r="A9" s="56" t="s">
        <v>118</v>
      </c>
      <c r="B9" s="56" t="s">
        <v>144</v>
      </c>
      <c r="C9" s="56">
        <v>-2</v>
      </c>
      <c r="D9" s="56"/>
      <c r="E9" s="58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</row>
    <row r="10" spans="1:21" ht="12.75">
      <c r="A10" s="56" t="s">
        <v>119</v>
      </c>
      <c r="B10" s="57" t="s">
        <v>145</v>
      </c>
      <c r="C10" s="56">
        <v>-2</v>
      </c>
      <c r="D10" s="56"/>
      <c r="E10" s="58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7"/>
      <c r="U10" s="56"/>
    </row>
    <row r="11" spans="1:21" ht="12.75">
      <c r="A11" s="56" t="s">
        <v>120</v>
      </c>
      <c r="B11" s="56" t="s">
        <v>244</v>
      </c>
      <c r="C11" s="56">
        <v>4</v>
      </c>
      <c r="D11" s="56"/>
      <c r="E11" s="58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7"/>
      <c r="U11" s="56"/>
    </row>
    <row r="12" spans="1:21" ht="12.75">
      <c r="A12" s="56" t="s">
        <v>122</v>
      </c>
      <c r="B12" s="56" t="s">
        <v>245</v>
      </c>
      <c r="C12" s="56">
        <v>2</v>
      </c>
      <c r="D12" s="56"/>
      <c r="E12" s="58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7"/>
      <c r="U12" s="56"/>
    </row>
    <row r="13" spans="1:21" ht="12.75">
      <c r="A13" s="56" t="s">
        <v>124</v>
      </c>
      <c r="B13" s="56" t="s">
        <v>246</v>
      </c>
      <c r="C13" s="56">
        <v>2</v>
      </c>
      <c r="D13" s="56"/>
      <c r="E13" s="58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</row>
    <row r="14" spans="1:21" ht="12.75">
      <c r="A14" s="56" t="s">
        <v>126</v>
      </c>
      <c r="B14" s="56" t="s">
        <v>247</v>
      </c>
      <c r="C14" s="56">
        <v>-2</v>
      </c>
      <c r="D14" s="56"/>
      <c r="E14" s="58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</row>
    <row r="15" spans="1:21" ht="12.75">
      <c r="A15" s="56" t="s">
        <v>123</v>
      </c>
      <c r="B15" s="56" t="s">
        <v>147</v>
      </c>
      <c r="C15" s="56">
        <v>4</v>
      </c>
      <c r="D15" s="56"/>
      <c r="E15" s="58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</row>
    <row r="16" spans="1:21" ht="12.75">
      <c r="A16" s="56" t="s">
        <v>121</v>
      </c>
      <c r="B16" s="57" t="s">
        <v>148</v>
      </c>
      <c r="C16" s="56">
        <v>2</v>
      </c>
      <c r="D16" s="56"/>
      <c r="E16" s="58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</row>
    <row r="17" spans="1:21" ht="12.75">
      <c r="A17" s="56" t="s">
        <v>127</v>
      </c>
      <c r="B17" s="57" t="s">
        <v>152</v>
      </c>
      <c r="C17" s="56">
        <v>4</v>
      </c>
      <c r="D17" s="56"/>
      <c r="E17" s="58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7"/>
      <c r="U17" s="56"/>
    </row>
    <row r="18" spans="1:21" ht="12.75">
      <c r="A18" s="56" t="s">
        <v>125</v>
      </c>
      <c r="B18" s="57" t="s">
        <v>153</v>
      </c>
      <c r="C18" s="56">
        <v>2</v>
      </c>
      <c r="D18" s="56"/>
      <c r="E18" s="58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7"/>
      <c r="U18" s="56"/>
    </row>
    <row r="19" spans="1:21" ht="12.75">
      <c r="A19" s="56" t="s">
        <v>128</v>
      </c>
      <c r="B19" s="56" t="s">
        <v>149</v>
      </c>
      <c r="C19" s="56">
        <v>-4</v>
      </c>
      <c r="D19" s="56"/>
      <c r="E19" s="58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</row>
    <row r="20" spans="1:21" ht="12.75">
      <c r="A20" s="56" t="s">
        <v>129</v>
      </c>
      <c r="B20" s="56" t="s">
        <v>150</v>
      </c>
      <c r="C20" s="56">
        <v>-2</v>
      </c>
      <c r="D20" s="56"/>
      <c r="E20" s="58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</row>
    <row r="21" spans="1:21" ht="12.75">
      <c r="A21" s="59" t="s">
        <v>130</v>
      </c>
      <c r="B21" s="56" t="s">
        <v>151</v>
      </c>
      <c r="C21" s="56">
        <v>-2</v>
      </c>
      <c r="D21" s="56"/>
      <c r="E21" s="58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9"/>
      <c r="T21" s="57"/>
      <c r="U21" s="56"/>
    </row>
    <row r="22" spans="1:21" ht="12.75">
      <c r="A22" s="59" t="s">
        <v>131</v>
      </c>
      <c r="B22" s="56" t="s">
        <v>132</v>
      </c>
      <c r="C22" s="56">
        <v>4</v>
      </c>
      <c r="D22" s="56"/>
      <c r="E22" s="58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9"/>
      <c r="T22" s="56"/>
      <c r="U22" s="56"/>
    </row>
    <row r="23" spans="1:21" ht="12.75">
      <c r="A23" s="59" t="s">
        <v>133</v>
      </c>
      <c r="B23" s="56" t="s">
        <v>134</v>
      </c>
      <c r="C23" s="56">
        <v>-2</v>
      </c>
      <c r="D23" s="56"/>
      <c r="E23" s="58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9"/>
      <c r="T23" s="56"/>
      <c r="U23" s="56"/>
    </row>
    <row r="24" spans="1:21" ht="12.75">
      <c r="A24" s="59" t="s">
        <v>135</v>
      </c>
      <c r="B24" s="56" t="s">
        <v>136</v>
      </c>
      <c r="C24" s="56">
        <v>-4</v>
      </c>
      <c r="D24" s="56"/>
      <c r="E24" s="58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9"/>
      <c r="T24" s="56"/>
      <c r="U24" s="56"/>
    </row>
    <row r="25" spans="1:21" ht="12.75">
      <c r="A25" s="59" t="s">
        <v>137</v>
      </c>
      <c r="B25" s="56" t="s">
        <v>138</v>
      </c>
      <c r="C25" s="56">
        <v>-2</v>
      </c>
      <c r="D25" s="56"/>
      <c r="E25" s="58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9"/>
      <c r="T25" s="56"/>
      <c r="U25" s="56"/>
    </row>
    <row r="26" spans="1:21" ht="12.75">
      <c r="A26" s="59" t="s">
        <v>139</v>
      </c>
      <c r="B26" s="56" t="s">
        <v>140</v>
      </c>
      <c r="C26" s="56">
        <v>-4</v>
      </c>
      <c r="D26" s="56"/>
      <c r="E26" s="58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9"/>
      <c r="T26" s="56"/>
      <c r="U26" s="56"/>
    </row>
    <row r="27" spans="1:21" ht="12.75">
      <c r="A27" s="59" t="s">
        <v>141</v>
      </c>
      <c r="B27" s="56" t="s">
        <v>142</v>
      </c>
      <c r="C27" s="56">
        <v>-2</v>
      </c>
      <c r="D27" s="56"/>
      <c r="E27" s="58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9"/>
      <c r="T27" s="56"/>
      <c r="U27" s="56"/>
    </row>
    <row r="28" spans="1:3" ht="12.75">
      <c r="A28" s="81" t="s">
        <v>166</v>
      </c>
      <c r="B28" s="56" t="s">
        <v>167</v>
      </c>
      <c r="C28" s="56">
        <v>-2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O98"/>
  <sheetViews>
    <sheetView workbookViewId="0" topLeftCell="A1">
      <selection activeCell="E6" sqref="E6"/>
    </sheetView>
  </sheetViews>
  <sheetFormatPr defaultColWidth="9.140625" defaultRowHeight="12.75"/>
  <cols>
    <col min="1" max="1" width="24.28125" style="0" customWidth="1"/>
    <col min="5" max="5" width="12.8515625" style="0" bestFit="1" customWidth="1"/>
    <col min="6" max="6" width="10.7109375" style="0" customWidth="1"/>
    <col min="14" max="14" width="24.57421875" style="0" bestFit="1" customWidth="1"/>
  </cols>
  <sheetData>
    <row r="1" spans="1:10" ht="12.75">
      <c r="A1" s="2" t="s">
        <v>0</v>
      </c>
      <c r="C1" s="18" t="s">
        <v>20</v>
      </c>
      <c r="E1" s="106" t="s">
        <v>29</v>
      </c>
      <c r="F1" s="106"/>
      <c r="I1" t="s">
        <v>53</v>
      </c>
      <c r="J1" t="s">
        <v>52</v>
      </c>
    </row>
    <row r="2" spans="1:3" ht="12.75">
      <c r="A2" s="1"/>
      <c r="C2" s="16"/>
    </row>
    <row r="3" spans="1:9" ht="12.75">
      <c r="A3" s="1" t="s">
        <v>1</v>
      </c>
      <c r="C3" s="21" t="s">
        <v>47</v>
      </c>
      <c r="E3" t="s">
        <v>30</v>
      </c>
      <c r="F3" s="20" t="s">
        <v>37</v>
      </c>
      <c r="G3">
        <v>0</v>
      </c>
      <c r="I3">
        <v>0</v>
      </c>
    </row>
    <row r="4" spans="1:15" ht="12.75">
      <c r="A4" s="1" t="s">
        <v>2</v>
      </c>
      <c r="C4" s="16">
        <v>100</v>
      </c>
      <c r="E4" t="s">
        <v>31</v>
      </c>
      <c r="F4" s="17" t="s">
        <v>46</v>
      </c>
      <c r="G4">
        <v>2</v>
      </c>
      <c r="I4">
        <v>1</v>
      </c>
      <c r="J4" t="s">
        <v>54</v>
      </c>
      <c r="N4" t="s">
        <v>54</v>
      </c>
      <c r="O4">
        <v>2</v>
      </c>
    </row>
    <row r="5" spans="1:15" ht="12.75">
      <c r="A5" s="1" t="s">
        <v>3</v>
      </c>
      <c r="C5" s="16">
        <v>95</v>
      </c>
      <c r="E5" t="s">
        <v>32</v>
      </c>
      <c r="F5" s="20" t="s">
        <v>39</v>
      </c>
      <c r="G5">
        <v>4</v>
      </c>
      <c r="I5">
        <v>2</v>
      </c>
      <c r="J5" t="s">
        <v>54</v>
      </c>
      <c r="N5" t="s">
        <v>55</v>
      </c>
      <c r="O5">
        <v>4</v>
      </c>
    </row>
    <row r="6" spans="1:15" ht="12.75">
      <c r="A6" s="1" t="s">
        <v>4</v>
      </c>
      <c r="C6" s="16">
        <v>90</v>
      </c>
      <c r="E6" t="s">
        <v>203</v>
      </c>
      <c r="F6" s="20" t="s">
        <v>40</v>
      </c>
      <c r="G6">
        <v>8</v>
      </c>
      <c r="I6">
        <v>3</v>
      </c>
      <c r="J6" t="s">
        <v>55</v>
      </c>
      <c r="N6" t="s">
        <v>56</v>
      </c>
      <c r="O6">
        <v>6</v>
      </c>
    </row>
    <row r="7" spans="1:15" ht="12.75">
      <c r="A7" s="1"/>
      <c r="C7" s="16">
        <v>85</v>
      </c>
      <c r="E7" t="s">
        <v>33</v>
      </c>
      <c r="F7" s="20" t="s">
        <v>41</v>
      </c>
      <c r="G7">
        <v>16</v>
      </c>
      <c r="I7">
        <v>4</v>
      </c>
      <c r="J7" t="s">
        <v>55</v>
      </c>
      <c r="N7" t="s">
        <v>57</v>
      </c>
      <c r="O7">
        <v>8</v>
      </c>
    </row>
    <row r="8" spans="1:15" ht="12.75">
      <c r="A8" s="1"/>
      <c r="C8" s="16">
        <v>80</v>
      </c>
      <c r="E8" t="s">
        <v>34</v>
      </c>
      <c r="F8" s="20" t="s">
        <v>42</v>
      </c>
      <c r="G8">
        <v>32</v>
      </c>
      <c r="I8">
        <v>5</v>
      </c>
      <c r="J8" t="s">
        <v>56</v>
      </c>
      <c r="N8" t="s">
        <v>58</v>
      </c>
      <c r="O8">
        <v>10</v>
      </c>
    </row>
    <row r="9" spans="1:15" ht="12.75">
      <c r="A9" s="1"/>
      <c r="C9" s="16">
        <v>75</v>
      </c>
      <c r="E9" t="s">
        <v>35</v>
      </c>
      <c r="F9" s="20" t="s">
        <v>43</v>
      </c>
      <c r="G9">
        <v>64</v>
      </c>
      <c r="I9">
        <v>6</v>
      </c>
      <c r="J9" t="s">
        <v>56</v>
      </c>
      <c r="N9" t="s">
        <v>59</v>
      </c>
      <c r="O9">
        <v>12</v>
      </c>
    </row>
    <row r="10" spans="1:15" ht="12.75">
      <c r="A10" s="1"/>
      <c r="C10" s="16">
        <v>70</v>
      </c>
      <c r="E10" t="s">
        <v>36</v>
      </c>
      <c r="F10" s="20" t="s">
        <v>45</v>
      </c>
      <c r="G10">
        <v>128</v>
      </c>
      <c r="I10">
        <v>7</v>
      </c>
      <c r="J10" t="s">
        <v>57</v>
      </c>
      <c r="N10" t="s">
        <v>60</v>
      </c>
      <c r="O10">
        <v>14</v>
      </c>
    </row>
    <row r="11" spans="1:15" ht="12.75">
      <c r="A11" s="1"/>
      <c r="C11" s="16">
        <v>65</v>
      </c>
      <c r="F11" s="19"/>
      <c r="I11">
        <v>8</v>
      </c>
      <c r="J11" t="s">
        <v>57</v>
      </c>
      <c r="N11" t="s">
        <v>61</v>
      </c>
      <c r="O11">
        <v>16</v>
      </c>
    </row>
    <row r="12" spans="1:15" ht="12.75">
      <c r="A12" s="1"/>
      <c r="C12" s="16">
        <v>60</v>
      </c>
      <c r="F12" s="19"/>
      <c r="I12">
        <v>9</v>
      </c>
      <c r="J12" t="s">
        <v>58</v>
      </c>
      <c r="N12" t="s">
        <v>62</v>
      </c>
      <c r="O12">
        <v>18</v>
      </c>
    </row>
    <row r="13" spans="3:15" ht="12.75">
      <c r="C13" s="16">
        <v>55</v>
      </c>
      <c r="E13" t="s">
        <v>91</v>
      </c>
      <c r="F13" s="19" t="s">
        <v>94</v>
      </c>
      <c r="I13">
        <v>10</v>
      </c>
      <c r="J13" t="s">
        <v>58</v>
      </c>
      <c r="N13" t="s">
        <v>63</v>
      </c>
      <c r="O13">
        <v>20</v>
      </c>
    </row>
    <row r="14" spans="3:15" ht="12.75">
      <c r="C14" s="16">
        <v>50</v>
      </c>
      <c r="F14" s="19"/>
      <c r="I14">
        <v>11</v>
      </c>
      <c r="J14" t="s">
        <v>59</v>
      </c>
      <c r="N14" t="s">
        <v>64</v>
      </c>
      <c r="O14">
        <v>22</v>
      </c>
    </row>
    <row r="15" spans="1:15" ht="12.75">
      <c r="A15" s="2" t="s">
        <v>5</v>
      </c>
      <c r="C15" s="16">
        <v>45</v>
      </c>
      <c r="E15" t="s">
        <v>95</v>
      </c>
      <c r="F15" s="11">
        <v>1</v>
      </c>
      <c r="I15">
        <v>12</v>
      </c>
      <c r="J15" t="s">
        <v>59</v>
      </c>
      <c r="N15" t="s">
        <v>65</v>
      </c>
      <c r="O15">
        <v>24</v>
      </c>
    </row>
    <row r="16" spans="1:15" ht="12.75">
      <c r="A16" s="8"/>
      <c r="C16" s="16">
        <v>40</v>
      </c>
      <c r="E16" t="s">
        <v>96</v>
      </c>
      <c r="F16" s="11">
        <v>2</v>
      </c>
      <c r="I16">
        <v>13</v>
      </c>
      <c r="J16" t="s">
        <v>60</v>
      </c>
      <c r="N16" t="s">
        <v>66</v>
      </c>
      <c r="O16">
        <v>26</v>
      </c>
    </row>
    <row r="17" spans="1:15" ht="12.75">
      <c r="A17" s="8" t="s">
        <v>6</v>
      </c>
      <c r="C17" s="16">
        <v>35</v>
      </c>
      <c r="E17" t="s">
        <v>97</v>
      </c>
      <c r="F17" s="11">
        <v>3</v>
      </c>
      <c r="I17">
        <v>14</v>
      </c>
      <c r="J17" t="s">
        <v>60</v>
      </c>
      <c r="N17" t="s">
        <v>67</v>
      </c>
      <c r="O17">
        <v>28</v>
      </c>
    </row>
    <row r="18" spans="1:15" ht="12.75">
      <c r="A18" s="8" t="s">
        <v>7</v>
      </c>
      <c r="C18" s="16">
        <v>30</v>
      </c>
      <c r="E18" t="s">
        <v>98</v>
      </c>
      <c r="F18" s="11">
        <v>4</v>
      </c>
      <c r="I18">
        <v>15</v>
      </c>
      <c r="J18" t="s">
        <v>61</v>
      </c>
      <c r="N18" t="s">
        <v>68</v>
      </c>
      <c r="O18">
        <v>30</v>
      </c>
    </row>
    <row r="19" spans="1:15" ht="12.75">
      <c r="A19" s="8" t="s">
        <v>8</v>
      </c>
      <c r="C19" s="16">
        <v>25</v>
      </c>
      <c r="E19" t="s">
        <v>99</v>
      </c>
      <c r="F19" s="11">
        <v>5</v>
      </c>
      <c r="I19">
        <v>16</v>
      </c>
      <c r="J19" t="s">
        <v>61</v>
      </c>
      <c r="N19" t="s">
        <v>69</v>
      </c>
      <c r="O19">
        <v>32</v>
      </c>
    </row>
    <row r="20" spans="1:15" ht="12.75">
      <c r="A20" s="8" t="s">
        <v>9</v>
      </c>
      <c r="C20" s="16">
        <v>20</v>
      </c>
      <c r="E20" t="s">
        <v>100</v>
      </c>
      <c r="F20" s="11">
        <v>6</v>
      </c>
      <c r="I20">
        <v>17</v>
      </c>
      <c r="J20" t="s">
        <v>62</v>
      </c>
      <c r="N20" t="s">
        <v>70</v>
      </c>
      <c r="O20">
        <v>34</v>
      </c>
    </row>
    <row r="21" spans="1:15" ht="12.75">
      <c r="A21" s="8" t="s">
        <v>10</v>
      </c>
      <c r="C21" s="16">
        <v>15</v>
      </c>
      <c r="E21" t="s">
        <v>101</v>
      </c>
      <c r="F21" s="11">
        <v>7</v>
      </c>
      <c r="I21">
        <v>18</v>
      </c>
      <c r="J21" t="s">
        <v>62</v>
      </c>
      <c r="N21" t="s">
        <v>71</v>
      </c>
      <c r="O21">
        <v>36</v>
      </c>
    </row>
    <row r="22" spans="1:15" ht="12.75">
      <c r="A22" s="8"/>
      <c r="C22" s="16">
        <v>10</v>
      </c>
      <c r="E22" t="s">
        <v>102</v>
      </c>
      <c r="F22" s="11">
        <v>8</v>
      </c>
      <c r="I22">
        <v>19</v>
      </c>
      <c r="J22" t="s">
        <v>63</v>
      </c>
      <c r="N22" t="s">
        <v>72</v>
      </c>
      <c r="O22">
        <v>38</v>
      </c>
    </row>
    <row r="23" spans="1:15" ht="12.75">
      <c r="A23" s="8"/>
      <c r="C23" s="16">
        <v>5</v>
      </c>
      <c r="E23" t="s">
        <v>103</v>
      </c>
      <c r="F23" s="11">
        <v>9</v>
      </c>
      <c r="I23">
        <v>20</v>
      </c>
      <c r="J23" t="s">
        <v>63</v>
      </c>
      <c r="N23" t="s">
        <v>73</v>
      </c>
      <c r="O23">
        <v>40</v>
      </c>
    </row>
    <row r="24" spans="1:15" ht="12.75">
      <c r="A24" s="8"/>
      <c r="C24" s="16">
        <v>0</v>
      </c>
      <c r="E24" t="s">
        <v>104</v>
      </c>
      <c r="F24" s="11">
        <v>10</v>
      </c>
      <c r="I24">
        <v>21</v>
      </c>
      <c r="J24" t="s">
        <v>64</v>
      </c>
      <c r="N24" t="s">
        <v>74</v>
      </c>
      <c r="O24">
        <v>42</v>
      </c>
    </row>
    <row r="25" spans="1:15" ht="12.75">
      <c r="A25" s="8"/>
      <c r="C25" s="16">
        <v>-5</v>
      </c>
      <c r="I25">
        <v>22</v>
      </c>
      <c r="J25" t="s">
        <v>64</v>
      </c>
      <c r="N25" t="s">
        <v>75</v>
      </c>
      <c r="O25">
        <v>44</v>
      </c>
    </row>
    <row r="26" spans="1:15" ht="12.75">
      <c r="A26" s="8"/>
      <c r="C26" s="16">
        <v>-10</v>
      </c>
      <c r="I26">
        <v>23</v>
      </c>
      <c r="J26" t="s">
        <v>65</v>
      </c>
      <c r="N26" t="s">
        <v>76</v>
      </c>
      <c r="O26">
        <v>46</v>
      </c>
    </row>
    <row r="27" spans="1:15" ht="12.75">
      <c r="A27" s="8"/>
      <c r="C27" s="16">
        <v>-15</v>
      </c>
      <c r="I27">
        <v>24</v>
      </c>
      <c r="J27" t="s">
        <v>65</v>
      </c>
      <c r="N27" t="s">
        <v>77</v>
      </c>
      <c r="O27">
        <v>48</v>
      </c>
    </row>
    <row r="28" spans="3:15" ht="12.75">
      <c r="C28" s="16">
        <v>-20</v>
      </c>
      <c r="I28">
        <v>25</v>
      </c>
      <c r="J28" t="s">
        <v>66</v>
      </c>
      <c r="N28" t="s">
        <v>78</v>
      </c>
      <c r="O28">
        <v>50</v>
      </c>
    </row>
    <row r="29" spans="3:10" ht="12.75">
      <c r="C29" s="16"/>
      <c r="I29">
        <v>26</v>
      </c>
      <c r="J29" t="s">
        <v>66</v>
      </c>
    </row>
    <row r="30" spans="3:10" ht="12.75">
      <c r="C30" s="16"/>
      <c r="I30">
        <v>27</v>
      </c>
      <c r="J30" t="s">
        <v>67</v>
      </c>
    </row>
    <row r="31" spans="3:10" ht="12.75">
      <c r="C31" s="16"/>
      <c r="I31">
        <v>28</v>
      </c>
      <c r="J31" t="s">
        <v>67</v>
      </c>
    </row>
    <row r="32" spans="3:10" ht="12.75">
      <c r="C32" s="16"/>
      <c r="I32">
        <v>29</v>
      </c>
      <c r="J32" t="s">
        <v>68</v>
      </c>
    </row>
    <row r="33" spans="3:10" ht="12.75">
      <c r="C33" s="11"/>
      <c r="I33">
        <v>30</v>
      </c>
      <c r="J33" t="s">
        <v>68</v>
      </c>
    </row>
    <row r="34" spans="3:10" ht="12.75">
      <c r="C34" s="11"/>
      <c r="I34">
        <v>31</v>
      </c>
      <c r="J34" t="s">
        <v>69</v>
      </c>
    </row>
    <row r="35" spans="3:10" ht="12.75">
      <c r="C35" s="11"/>
      <c r="I35">
        <v>32</v>
      </c>
      <c r="J35" t="s">
        <v>69</v>
      </c>
    </row>
    <row r="36" spans="3:10" ht="12.75">
      <c r="C36" s="11"/>
      <c r="I36">
        <v>33</v>
      </c>
      <c r="J36" t="s">
        <v>70</v>
      </c>
    </row>
    <row r="37" spans="3:10" ht="12.75">
      <c r="C37" s="11"/>
      <c r="I37">
        <v>34</v>
      </c>
      <c r="J37" t="s">
        <v>70</v>
      </c>
    </row>
    <row r="38" spans="3:10" ht="12.75">
      <c r="C38" s="11"/>
      <c r="I38">
        <v>35</v>
      </c>
      <c r="J38" t="s">
        <v>71</v>
      </c>
    </row>
    <row r="39" spans="3:10" ht="12.75">
      <c r="C39" s="11"/>
      <c r="I39">
        <v>36</v>
      </c>
      <c r="J39" t="s">
        <v>71</v>
      </c>
    </row>
    <row r="40" spans="3:10" ht="12.75">
      <c r="C40" s="11"/>
      <c r="I40">
        <v>37</v>
      </c>
      <c r="J40" t="s">
        <v>72</v>
      </c>
    </row>
    <row r="41" spans="3:10" ht="12.75">
      <c r="C41" s="11"/>
      <c r="I41">
        <v>38</v>
      </c>
      <c r="J41" t="s">
        <v>72</v>
      </c>
    </row>
    <row r="42" spans="9:10" ht="12.75">
      <c r="I42">
        <v>39</v>
      </c>
      <c r="J42" t="s">
        <v>73</v>
      </c>
    </row>
    <row r="43" spans="9:10" ht="12.75">
      <c r="I43">
        <v>40</v>
      </c>
      <c r="J43" t="s">
        <v>73</v>
      </c>
    </row>
    <row r="44" spans="9:10" ht="12.75">
      <c r="I44">
        <v>41</v>
      </c>
      <c r="J44" t="s">
        <v>74</v>
      </c>
    </row>
    <row r="45" spans="9:10" ht="12.75">
      <c r="I45">
        <v>42</v>
      </c>
      <c r="J45" t="s">
        <v>74</v>
      </c>
    </row>
    <row r="46" spans="9:10" ht="12.75">
      <c r="I46">
        <v>43</v>
      </c>
      <c r="J46" t="s">
        <v>75</v>
      </c>
    </row>
    <row r="47" spans="9:10" ht="12.75">
      <c r="I47">
        <v>44</v>
      </c>
      <c r="J47" t="s">
        <v>75</v>
      </c>
    </row>
    <row r="48" spans="9:10" ht="12.75">
      <c r="I48">
        <v>45</v>
      </c>
      <c r="J48" t="s">
        <v>76</v>
      </c>
    </row>
    <row r="49" spans="9:10" ht="12.75">
      <c r="I49">
        <v>46</v>
      </c>
      <c r="J49" t="s">
        <v>76</v>
      </c>
    </row>
    <row r="50" spans="9:10" ht="12.75">
      <c r="I50">
        <v>47</v>
      </c>
      <c r="J50" t="s">
        <v>77</v>
      </c>
    </row>
    <row r="51" spans="9:10" ht="12.75">
      <c r="I51">
        <v>48</v>
      </c>
      <c r="J51" t="s">
        <v>77</v>
      </c>
    </row>
    <row r="52" spans="9:10" ht="12.75">
      <c r="I52">
        <v>49</v>
      </c>
      <c r="J52" t="s">
        <v>78</v>
      </c>
    </row>
    <row r="53" spans="9:10" ht="12.75">
      <c r="I53">
        <v>50</v>
      </c>
      <c r="J53" t="s">
        <v>78</v>
      </c>
    </row>
    <row r="84" spans="4:6" ht="12.75">
      <c r="D84" s="17" t="s">
        <v>173</v>
      </c>
      <c r="E84" s="17" t="s">
        <v>175</v>
      </c>
      <c r="F84" s="17" t="s">
        <v>174</v>
      </c>
    </row>
    <row r="85" spans="4:6" ht="13.5" thickBot="1">
      <c r="D85" s="17" t="s">
        <v>176</v>
      </c>
      <c r="E85" s="17" t="s">
        <v>168</v>
      </c>
      <c r="F85" s="17" t="s">
        <v>169</v>
      </c>
    </row>
    <row r="86" spans="1:13" ht="13.5" thickBot="1">
      <c r="A86" s="30" t="s">
        <v>83</v>
      </c>
      <c r="B86" s="28">
        <f>AVERAGE(MIN(B87:B93),HARMEAN(B87:B93))</f>
        <v>0.2985714285714286</v>
      </c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8"/>
    </row>
    <row r="87" spans="1:7" s="25" customFormat="1" ht="12.75">
      <c r="A87" s="29" t="s">
        <v>170</v>
      </c>
      <c r="B87" s="27">
        <f>IF(D87="NA","NA",((D87-F87)/D87)/E87)</f>
        <v>0.95</v>
      </c>
      <c r="C87" s="7"/>
      <c r="D87" s="32">
        <v>20</v>
      </c>
      <c r="E87" s="12">
        <v>1</v>
      </c>
      <c r="F87" s="33">
        <v>1</v>
      </c>
      <c r="G87" s="4"/>
    </row>
    <row r="88" spans="1:7" s="25" customFormat="1" ht="12.75">
      <c r="A88" s="29" t="s">
        <v>171</v>
      </c>
      <c r="B88" s="27">
        <f>IF(D88="NA","NA",((D88-F88)*(100/D88)/100))/E88</f>
        <v>0.19</v>
      </c>
      <c r="C88" s="75"/>
      <c r="D88" s="23">
        <v>20</v>
      </c>
      <c r="E88" s="12">
        <v>5</v>
      </c>
      <c r="F88" s="22">
        <v>1</v>
      </c>
      <c r="G88" s="4"/>
    </row>
    <row r="89" spans="1:7" s="25" customFormat="1" ht="12.75">
      <c r="A89" s="29" t="s">
        <v>172</v>
      </c>
      <c r="B89" s="27">
        <f>IF(D89="NA","NA",((D89-F89)*(100/D89)/100))/E89</f>
        <v>0.95</v>
      </c>
      <c r="C89" s="76"/>
      <c r="D89" s="23">
        <v>20</v>
      </c>
      <c r="E89" s="12">
        <v>1</v>
      </c>
      <c r="F89" s="22">
        <v>1</v>
      </c>
      <c r="G89" s="4"/>
    </row>
    <row r="91" ht="12.75">
      <c r="B91" s="82" t="s">
        <v>177</v>
      </c>
    </row>
    <row r="98" spans="4:6" ht="12.75">
      <c r="D98" s="83">
        <f>((20-1)/20)/5</f>
        <v>0.19</v>
      </c>
      <c r="E98">
        <f>19/20</f>
        <v>0.95</v>
      </c>
      <c r="F98">
        <f>E98/5</f>
        <v>0.19</v>
      </c>
    </row>
  </sheetData>
  <sheetProtection/>
  <mergeCells count="2">
    <mergeCell ref="E1:F1"/>
    <mergeCell ref="C86:M8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ApplyYourself,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tweber</dc:creator>
  <cp:keywords/>
  <dc:description/>
  <cp:lastModifiedBy>tweber</cp:lastModifiedBy>
  <cp:lastPrinted>2006-11-13T19:19:25Z</cp:lastPrinted>
  <dcterms:created xsi:type="dcterms:W3CDTF">2006-09-19T18:02:27Z</dcterms:created>
  <dcterms:modified xsi:type="dcterms:W3CDTF">2006-11-13T20:30:43Z</dcterms:modified>
  <cp:category/>
  <cp:version/>
  <cp:contentType/>
  <cp:contentStatus/>
</cp:coreProperties>
</file>