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4895" windowHeight="12675" activeTab="0"/>
  </bookViews>
  <sheets>
    <sheet name="space-ship" sheetId="1" r:id="rId1"/>
    <sheet name="traits" sheetId="2" r:id="rId2"/>
    <sheet name="Lists" sheetId="3" r:id="rId3"/>
  </sheets>
  <definedNames>
    <definedName name="Chassis">'Lists'!$A$16:$A$27</definedName>
    <definedName name="class">'Lists'!$A$2:$A$12</definedName>
    <definedName name="Comm._Range">'Lists'!$E$14:$E$28</definedName>
    <definedName name="dice">'Lists'!$N$3:$N$32</definedName>
    <definedName name="dice_table">'Lists'!$N$4:$O$31</definedName>
    <definedName name="Maneuverability">'Lists'!$E$2:$E$17</definedName>
    <definedName name="Maneuverability_Rating">'Lists'!$E$2:$F$17</definedName>
    <definedName name="op_status">'Lists'!$C$2:$C$32</definedName>
    <definedName name="_xlnm.Print_Area" localSheetId="0">'space-ship'!$A$2:$N$109</definedName>
    <definedName name="range_table">'Lists'!$E$14:$F$28</definedName>
    <definedName name="trait_table">'traits'!$A$2:$C$36</definedName>
    <definedName name="traits">'traits'!$A$2:$A$39</definedName>
  </definedNames>
  <calcPr fullCalcOnLoad="1"/>
</workbook>
</file>

<file path=xl/sharedStrings.xml><?xml version="1.0" encoding="utf-8"?>
<sst xmlns="http://schemas.openxmlformats.org/spreadsheetml/2006/main" count="412" uniqueCount="328">
  <si>
    <t>Class</t>
  </si>
  <si>
    <t>Ground</t>
  </si>
  <si>
    <t>Air</t>
  </si>
  <si>
    <t>Space</t>
  </si>
  <si>
    <t>Water</t>
  </si>
  <si>
    <t>Chassis</t>
  </si>
  <si>
    <t>Sleek</t>
  </si>
  <si>
    <t>Trim</t>
  </si>
  <si>
    <t>Standard</t>
  </si>
  <si>
    <t>Blocky</t>
  </si>
  <si>
    <t>Bulky</t>
  </si>
  <si>
    <t xml:space="preserve">Maneuverability: </t>
  </si>
  <si>
    <t xml:space="preserve">Atmo: </t>
  </si>
  <si>
    <t xml:space="preserve">Beam Weapons Systems: </t>
  </si>
  <si>
    <t xml:space="preserve">Missile Weapon Systems: </t>
  </si>
  <si>
    <t xml:space="preserve">Mine Weapon Systems: </t>
  </si>
  <si>
    <t xml:space="preserve">Projectile Weapon Systems: </t>
  </si>
  <si>
    <t xml:space="preserve">Plasma Weapon Systems: </t>
  </si>
  <si>
    <t xml:space="preserve">Class: </t>
  </si>
  <si>
    <t xml:space="preserve">Dimensions: </t>
  </si>
  <si>
    <t xml:space="preserve">Owner: </t>
  </si>
  <si>
    <t>Operational Status</t>
  </si>
  <si>
    <t xml:space="preserve">Chassis: </t>
  </si>
  <si>
    <t xml:space="preserve">Length: </t>
  </si>
  <si>
    <t xml:space="preserve">Width: </t>
  </si>
  <si>
    <t>Height:</t>
  </si>
  <si>
    <t>Points Spent:</t>
  </si>
  <si>
    <t xml:space="preserve">Pilot/Driver: </t>
  </si>
  <si>
    <t xml:space="preserve">Top Speed: </t>
  </si>
  <si>
    <t>Kilometers per hour</t>
  </si>
  <si>
    <t>MPH</t>
  </si>
  <si>
    <t>Maneuverability Rating</t>
  </si>
  <si>
    <t>None</t>
  </si>
  <si>
    <t>Poor</t>
  </si>
  <si>
    <t>Average</t>
  </si>
  <si>
    <t>Above Average</t>
  </si>
  <si>
    <t>Good</t>
  </si>
  <si>
    <t>Great</t>
  </si>
  <si>
    <t>Amazing</t>
  </si>
  <si>
    <t>Impossible</t>
  </si>
  <si>
    <t>NA</t>
  </si>
  <si>
    <t>Meters/ Round</t>
  </si>
  <si>
    <t>1d4</t>
  </si>
  <si>
    <t>1d6</t>
  </si>
  <si>
    <t>1d8</t>
  </si>
  <si>
    <t>1d10</t>
  </si>
  <si>
    <t>1d12</t>
  </si>
  <si>
    <t>Max Agility</t>
  </si>
  <si>
    <t>1d12 + 1d2</t>
  </si>
  <si>
    <t>1d2</t>
  </si>
  <si>
    <t>Jonah</t>
  </si>
  <si>
    <t>--</t>
  </si>
  <si>
    <t>Damage Sustained</t>
  </si>
  <si>
    <t xml:space="preserve">Targeting Systems: </t>
  </si>
  <si>
    <t xml:space="preserve">Black; Reaction: </t>
  </si>
  <si>
    <t xml:space="preserve">Black; Pulse: </t>
  </si>
  <si>
    <t>Hex per day</t>
  </si>
  <si>
    <t>Points</t>
  </si>
  <si>
    <t>Damage Points</t>
  </si>
  <si>
    <t>Dice</t>
  </si>
  <si>
    <t xml:space="preserve">Points </t>
  </si>
  <si>
    <t>d2</t>
  </si>
  <si>
    <t>d4</t>
  </si>
  <si>
    <t>d6</t>
  </si>
  <si>
    <t>d8</t>
  </si>
  <si>
    <t>d10</t>
  </si>
  <si>
    <t>d12</t>
  </si>
  <si>
    <t>d12 + d2</t>
  </si>
  <si>
    <t>d12 + d4</t>
  </si>
  <si>
    <t>d12 + d6</t>
  </si>
  <si>
    <t>d12 + d8</t>
  </si>
  <si>
    <t>d12 + d10</t>
  </si>
  <si>
    <t>d12 + d12</t>
  </si>
  <si>
    <t>d12 + d12 + d2</t>
  </si>
  <si>
    <t>d12 + d12 + d4</t>
  </si>
  <si>
    <t>d12 + d12 + d6</t>
  </si>
  <si>
    <t>d12 + d12 + d8</t>
  </si>
  <si>
    <t>d12 + d12 + d10</t>
  </si>
  <si>
    <t>d12 + d12 + d12</t>
  </si>
  <si>
    <t>d12 + d12 + d12 + d2</t>
  </si>
  <si>
    <t>d12 + d12 + d12 + d4</t>
  </si>
  <si>
    <t>d12 + d12 + d12 + d6</t>
  </si>
  <si>
    <t>d12 + d12 + d12 + d8</t>
  </si>
  <si>
    <t>d12 + d12 + d12 + d10</t>
  </si>
  <si>
    <t>d12 + d12 + d12 + d12</t>
  </si>
  <si>
    <t>d12 + d12 + d12 + d12 + d2</t>
  </si>
  <si>
    <t>Per</t>
  </si>
  <si>
    <t xml:space="preserve"> - Coolant (liquid or gas) can be pumped through the heat sinks, vaporized, and then used for propulsion.</t>
  </si>
  <si>
    <t xml:space="preserve"> - The water vapor and oxygen is pumped back out into the ship.  </t>
  </si>
  <si>
    <t xml:space="preserve"> - The outer wall is heated by the superheated helium from the fusion reactor, causing evaporation.  </t>
  </si>
  <si>
    <t xml:space="preserve"> - This stores hydrogen isotopes that have been separated before their injection into the reaction chamber.</t>
  </si>
  <si>
    <r>
      <t xml:space="preserve"> </t>
    </r>
    <r>
      <rPr>
        <sz val="8"/>
        <color indexed="8"/>
        <rFont val="Arial"/>
        <family val="2"/>
      </rPr>
      <t xml:space="preserve">- Radiation-shielded random-access memory. Approximately 1 kilobyte. Stores time/date information.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</si>
  <si>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Pulse Iterator constantly shuts the hull electromagnets on and off to save energy.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</si>
  <si>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Pulse Capacitor charges during the off periods to provide enough power for the on periods.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</si>
  <si>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Fiber Optics, faster than the conventional copper wire, are required to run calculations this fast.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</si>
  <si>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electricity travels to the grav drive from the fusion reactor through this highly-protected wiring.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</si>
  <si>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electricity is pumped through the capacitor from the reactor to the hull electromagnets with these.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</si>
  <si>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A torus shaped chamber containing the fusion reaction.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</si>
  <si>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Superheated helium is exhausted through this controlled escape mechanism.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</si>
  <si>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Coating the torus is an enormous electromagnetic coil that is used to provide the gravity.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</si>
  <si>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Wires run from the EM layer to the main gravity drive to communicate the amount of energy needed.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</si>
  <si>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A device that controls the injection of hydrogen into the system.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</si>
  <si>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chamber mounted externally that contains water, is heated by the plasma.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</si>
  <si>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turbine which the convection of the water turns. Is connected to the generator.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</si>
  <si>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generator which produces the electrical current from the rotational kinetic energy of the turbine.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</si>
  <si>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Tritium and deuterium is stored here bound to oxygen as water.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</si>
  <si>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You place an H2O pack or major fuel cell here to empty it into the fuel tank.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</si>
  <si>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This chamber, between the injection and the fuel tank, separates the hydrogen isotopes from the oxygen.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</si>
  <si>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Oxygen is exhausted through this pipe.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</si>
  <si>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computer that calculates the power of the electromagnets and amount of fuel to inject.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</si>
  <si>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A hard-to-get-to computer interface that can regulate the processes of the reactor.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</si>
  <si>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A hard-to-get-to manual valve that stops hydrogen injection into the reaction.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</si>
  <si>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Where the hydrogen is injected into the engine to heat the air moving through it, or burn in rocket mode.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</si>
  <si>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external aerodynamic shape of the engine, in which everything is contained.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</si>
  <si>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device by which the engine can rotate radially. Some designs prefer a ball-in-socket approach.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</si>
  <si>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device that at which air flows in by. Closes off in rocket mode.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</si>
  <si>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central device that forces the air into smaller volume. Cone-shaped. The turbine deploys from this.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</si>
  <si>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Collapsible blades which spin rapidly, forcing air into the pod. Fold up at Mach .5.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</si>
  <si>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This is the spark system used to cause the hydrogen reaction within the point of compression.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</si>
  <si>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This is the exit point of the engine, and ejects severely pressurized air and rocket fuel.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</si>
  <si>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These pipes can contain unused superheated helium, which then transfers heat into the heat sink.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</si>
  <si>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Lead and other radioactivity-blocking materials make up several layers of hull.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</si>
  <si>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Everyone needs a way in and out.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</si>
  <si>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Some designs come with a ramp that extends or lowers so that cargo can be easily moved into the boat.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</si>
  <si>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As an alternative to the ramp door, a platform can be lowered on wires or pneumatic pumps.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</si>
  <si>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Just another door alternative to get a shuttle out of the boat.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</si>
  <si>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Popular with dropping cargo or craft without landing.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</si>
  <si>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Specially finished polarized plastics that allow light to pass through but not other EM radiation.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</si>
  <si>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Another window outside the normal window. Light-blocking gas can be injected into the space between.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</si>
  <si>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Containment tanks for the algae and the water through which the oxygen is filtered.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</si>
  <si>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Introduces the contaminated air into the tank and mixes it into the water.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</si>
  <si>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Runs throughout the ship. Powered by gravitational bellows.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</si>
  <si>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A series of filters drains water from the top of the tank without taking in algae.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</si>
  <si>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water is then heated and evaporated into gases again.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</si>
  <si>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waste is centrifuged here. Water is pushed through a semi-permeable wall to the evaporator shell.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</si>
  <si>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water is they recycled through this shaft and added back into stores.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</si>
  <si>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This drops the somewhat dehydrated waste into the compacting chamber.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</si>
  <si>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This chamber subjects the waste to extreme heat, fusing it in compacted form.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</si>
  <si>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electromagnet surrounding the compactor that causes the gravitational compression of waste.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</si>
  <si>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compacted waste is then stored here, dropped from the Compactor in.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</si>
  <si>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Located on the bridge, does all navigation calculations.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</si>
  <si>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Interface that the pilot uses to electronically control the ship.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</si>
  <si>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entire ship is as described in the book, a huge antenna used to find and intercept EM signals.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</si>
  <si>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On larger ships that are harder to design as an antenna, external interceptors of EM signals are used.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</si>
  <si>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Scanners must be externally mounted so that the hull's EM shielding doesn't block the signal. </t>
    </r>
    <r>
      <rPr>
        <sz val="8"/>
        <rFont val="Arial"/>
        <family val="2"/>
      </rPr>
      <t xml:space="preserve"> </t>
    </r>
  </si>
  <si>
    <t xml:space="preserve"> - the CPU of the gravity drive performs the calculations of when and how to pulse the electromagnets.</t>
  </si>
  <si>
    <t>The fusion reactor is actually a pretty simple system, and usually has a backup computer control on the bridge.</t>
  </si>
  <si>
    <t>The pods are relatively simple by nature and use little of the electromagnetic energy that the rest of the boat uses.</t>
  </si>
  <si>
    <t>The hull is made of superstrength alloys and superdense plastics, typically, and can withstand most radiation.</t>
  </si>
  <si>
    <t>The atmosphere is recycled by algae used to produce oxygen. However, this has several mechanical parts as well.</t>
  </si>
  <si>
    <t>The compaction of waste is one of the simplest systems on the ship.</t>
  </si>
  <si>
    <t>Used for sensors and navigation as well.</t>
  </si>
  <si>
    <r>
      <t xml:space="preserve"> </t>
    </r>
    <r>
      <rPr>
        <b/>
        <sz val="8"/>
        <color indexed="8"/>
        <rFont val="Arial"/>
        <family val="2"/>
      </rPr>
      <t xml:space="preserve">Gravity Drive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</si>
  <si>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Central Processing Unit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</si>
  <si>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RS SDRAM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</si>
  <si>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Pulse Iterator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</si>
  <si>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Pulse Capacitor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</si>
  <si>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Fiber Optic Cables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</si>
  <si>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Power Input Cables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</si>
  <si>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Output Cables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</si>
  <si>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Fusion Reactor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</si>
  <si>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Reaction Chamber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</si>
  <si>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Plasma Exit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</si>
  <si>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EM Layer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</si>
  <si>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Wires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</si>
  <si>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Fuel Injection Manifold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</si>
  <si>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Convection Chamber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</si>
  <si>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Turbine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</si>
  <si>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Generator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</si>
  <si>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Fuel Tank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</si>
  <si>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Interface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</si>
  <si>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Electrolysis Chamber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</si>
  <si>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Immediate Store </t>
    </r>
  </si>
  <si>
    <r>
      <t xml:space="preserve"> </t>
    </r>
    <r>
      <rPr>
        <sz val="8"/>
        <color indexed="8"/>
        <rFont val="Arial"/>
        <family val="2"/>
      </rPr>
      <t xml:space="preserve">Oxygen Exit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</si>
  <si>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Computer Control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</si>
  <si>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Emergency Interface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</si>
  <si>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Emergency Kill Switch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</si>
  <si>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Thrusters (per Pod)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</si>
  <si>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Injection Manifold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</si>
  <si>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Chassis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</si>
  <si>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Swivelplate and Bearing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</si>
  <si>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Intake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</si>
  <si>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compressor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</si>
  <si>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Combuster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</si>
  <si>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Nozzle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</si>
  <si>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Hull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</si>
  <si>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Heat Sinks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</si>
  <si>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Heat Pumping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</si>
  <si>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>Coolant Pumping</t>
    </r>
  </si>
  <si>
    <r>
      <t xml:space="preserve"> </t>
    </r>
    <r>
      <rPr>
        <sz val="8"/>
        <color indexed="8"/>
        <rFont val="Arial"/>
        <family val="2"/>
      </rPr>
      <t xml:space="preserve">EM Radiation Shields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</si>
  <si>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Airlocks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</si>
  <si>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Cargo Ramp Door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</si>
  <si>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Cargo Elevator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</si>
  <si>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Shuttle Launch Bay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</si>
  <si>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Bomb Bay Doors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</si>
  <si>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Windows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</si>
  <si>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Tints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</si>
  <si>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Atmospheric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</si>
  <si>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Algae Tanks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</si>
  <si>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Input Ventilation Shaft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</si>
  <si>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Ventilation Network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</si>
  <si>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Filtration Network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</si>
  <si>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Evaporation Shaft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</si>
  <si>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>Output Ventilation Shaft</t>
    </r>
  </si>
  <si>
    <r>
      <t xml:space="preserve"> </t>
    </r>
    <r>
      <rPr>
        <b/>
        <sz val="8"/>
        <color indexed="8"/>
        <rFont val="Arial"/>
        <family val="2"/>
      </rPr>
      <t xml:space="preserve">Waste Management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</si>
  <si>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Centrifuge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</si>
  <si>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>Evaporator Shell</t>
    </r>
  </si>
  <si>
    <r>
      <t xml:space="preserve"> </t>
    </r>
    <r>
      <rPr>
        <sz val="8"/>
        <color indexed="8"/>
        <rFont val="Arial"/>
        <family val="2"/>
      </rPr>
      <t xml:space="preserve">Exhaust Shaft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</si>
  <si>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Transfer Shaft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</si>
  <si>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Compactor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</si>
  <si>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EM Shell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</si>
  <si>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Storage Cell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</si>
  <si>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Communications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</si>
  <si>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Main Computer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</si>
  <si>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Pilot's Controls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</si>
  <si>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Receiving Devices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</si>
  <si>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External Sensors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</si>
  <si>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Scanners </t>
    </r>
    <r>
      <rPr>
        <sz val="8"/>
        <rFont val="Arial"/>
        <family val="2"/>
      </rPr>
      <t xml:space="preserve"> </t>
    </r>
  </si>
  <si>
    <t>The gravity drive is actually spread out around the ship in electromagnetic form. This is the hub.</t>
  </si>
  <si>
    <t>Sensors and Tools</t>
  </si>
  <si>
    <t>Comm. Range</t>
  </si>
  <si>
    <t>Jonesy</t>
  </si>
  <si>
    <t xml:space="preserve">Sensors: </t>
  </si>
  <si>
    <t xml:space="preserve">Scanners: </t>
  </si>
  <si>
    <t>Cost</t>
  </si>
  <si>
    <t>1 Mile</t>
  </si>
  <si>
    <t>2 Miles</t>
  </si>
  <si>
    <t>5 Miles</t>
  </si>
  <si>
    <t>10 Miles</t>
  </si>
  <si>
    <t>20 Miles</t>
  </si>
  <si>
    <t>50 Miles</t>
  </si>
  <si>
    <t>100 Miles</t>
  </si>
  <si>
    <t>1000 Miles</t>
  </si>
  <si>
    <t>5000 Miles</t>
  </si>
  <si>
    <t>10000  Miles</t>
  </si>
  <si>
    <t>Weapons</t>
  </si>
  <si>
    <t xml:space="preserve">Targeting: </t>
  </si>
  <si>
    <t xml:space="preserve">Traits: </t>
  </si>
  <si>
    <t>Allure (Minor)</t>
  </si>
  <si>
    <t>SHIP TRAITS</t>
  </si>
  <si>
    <t>Allure (Major)</t>
  </si>
  <si>
    <t>Branded (Major)</t>
  </si>
  <si>
    <t>Known throughout 'Verse in a bad way.  Penalty constant except with close friends.</t>
  </si>
  <si>
    <t>Branded (Minor)</t>
  </si>
  <si>
    <t>Cortex Specter (Minor)</t>
  </si>
  <si>
    <t>Cortex Specter (Major)</t>
  </si>
  <si>
    <t>No official docket of ship exists, anywhere.</t>
  </si>
  <si>
    <t>+8 to difficulty of search when others search for ship using Cortex.</t>
  </si>
  <si>
    <t>Dull Sense (Minor)</t>
  </si>
  <si>
    <t>Everybody has One (Minor)</t>
  </si>
  <si>
    <t>Fast Throttle (major)</t>
  </si>
  <si>
    <t>Good Name (Minor)</t>
  </si>
  <si>
    <t>Fast Throttle (minor)</t>
  </si>
  <si>
    <t>Good Name (Major)</t>
  </si>
  <si>
    <t>Fuel Efficient (Minor)</t>
  </si>
  <si>
    <t>Fuel Hours = Tons X 10 instead of 6.67</t>
  </si>
  <si>
    <t>Healthy as a Horse (Minor)</t>
  </si>
  <si>
    <t>Gas Guzzler (Minor)</t>
  </si>
  <si>
    <t>Fuel Hours = Tons X 3.33 instead of 6.67</t>
  </si>
  <si>
    <t>Healthy as a Horse (Major)</t>
  </si>
  <si>
    <t>Hooked (Major)</t>
  </si>
  <si>
    <t>Hooked (Minor)</t>
  </si>
  <si>
    <t>Lightweight (Minor)</t>
  </si>
  <si>
    <t>Loved (Major)</t>
  </si>
  <si>
    <t>Crew can spend PP on ship's rolls even when not involved. Only when proper maintenance (love) is given.</t>
  </si>
  <si>
    <t>Memorable (Minor)</t>
  </si>
  <si>
    <t>Ship is easily identified. Others gain +2 Alertness Attribute bonus when attempting to recognize it.</t>
  </si>
  <si>
    <t>Seen Better Days (major)</t>
  </si>
  <si>
    <t>Maintenance is +100%. &gt;= 40 years old. 5% of original cost.</t>
  </si>
  <si>
    <t>Seen Better Days (minor)</t>
  </si>
  <si>
    <t>Maintenance is +50%.  &gt;= 20 years old. 25% of original cost.</t>
  </si>
  <si>
    <t>Ugly as Sin (Major)</t>
  </si>
  <si>
    <t>Plot points spent on Persuasion cost twice normal.</t>
  </si>
  <si>
    <t>Ugly as Sin (Minor)</t>
  </si>
  <si>
    <t>-2 Skill Step penalty on actions involving persuasion.</t>
  </si>
  <si>
    <t>-2 Step Skill Penalty when history comes into play in social or legal situations.</t>
  </si>
  <si>
    <t>Sensors or Scanners are at -2 steps.</t>
  </si>
  <si>
    <t>+2 Skill step bonus to anyone trying to expoit known features.</t>
  </si>
  <si>
    <t>+1 hexes on Pulse or + 1000kph on Reaction Drive.</t>
  </si>
  <si>
    <t>+2 hexes on Pulse or + 2000kph on Reaction Drive.</t>
  </si>
  <si>
    <t>+2 Step Bonus and Add 2 PP to any PP used when viewing/experiencing the ship. Often triggers greed in others.</t>
  </si>
  <si>
    <t>Known throughout 'Verse in a good way.  Bonus constant.</t>
  </si>
  <si>
    <t>+2 Step Skill Bonus when history comes into play in social or legal situations.</t>
  </si>
  <si>
    <t>Requires special fuel or suffers.  Often needs repairs.</t>
  </si>
  <si>
    <t>Occasionally needs repairs or requires special fuel.</t>
  </si>
  <si>
    <t xml:space="preserve">Suffers extra damage when under duress.  </t>
  </si>
  <si>
    <t>Takes less damage under duress &amp; Add 2 PP to any PP used on mechanics or resistance checks.</t>
  </si>
  <si>
    <t>Takes less damage under duress.</t>
  </si>
  <si>
    <t xml:space="preserve"> </t>
  </si>
  <si>
    <t>+2 Step on Allure  related skill checks when viewing/experiencing the ship.  Often triggers greed in others.</t>
  </si>
  <si>
    <t>System Overview</t>
  </si>
  <si>
    <r>
      <t xml:space="preserve"> </t>
    </r>
    <r>
      <rPr>
        <b/>
        <sz val="8"/>
        <color indexed="8"/>
        <rFont val="Arial"/>
        <family val="2"/>
      </rPr>
      <t xml:space="preserve">Gravity Drive: </t>
    </r>
  </si>
  <si>
    <r>
      <t xml:space="preserve"> </t>
    </r>
    <r>
      <rPr>
        <b/>
        <sz val="8"/>
        <color indexed="8"/>
        <rFont val="Arial"/>
        <family val="2"/>
      </rPr>
      <t xml:space="preserve">Fusion Reactor: </t>
    </r>
  </si>
  <si>
    <r>
      <t xml:space="preserve"> </t>
    </r>
    <r>
      <rPr>
        <b/>
        <sz val="8"/>
        <color indexed="8"/>
        <rFont val="Arial"/>
        <family val="2"/>
      </rPr>
      <t xml:space="preserve">Thrusters (per Pod): </t>
    </r>
  </si>
  <si>
    <r>
      <t xml:space="preserve"> </t>
    </r>
    <r>
      <rPr>
        <b/>
        <sz val="8"/>
        <color indexed="8"/>
        <rFont val="Arial"/>
        <family val="2"/>
      </rPr>
      <t xml:space="preserve">Hull: </t>
    </r>
  </si>
  <si>
    <r>
      <t xml:space="preserve"> </t>
    </r>
    <r>
      <rPr>
        <b/>
        <sz val="8"/>
        <color indexed="8"/>
        <rFont val="Arial"/>
        <family val="2"/>
      </rPr>
      <t xml:space="preserve">Atmospheric: </t>
    </r>
  </si>
  <si>
    <r>
      <t xml:space="preserve"> </t>
    </r>
    <r>
      <rPr>
        <b/>
        <sz val="8"/>
        <color indexed="8"/>
        <rFont val="Arial"/>
        <family val="2"/>
      </rPr>
      <t xml:space="preserve">Waste Management: </t>
    </r>
  </si>
  <si>
    <r>
      <t xml:space="preserve"> </t>
    </r>
    <r>
      <rPr>
        <b/>
        <sz val="8"/>
        <color indexed="8"/>
        <rFont val="Arial"/>
        <family val="2"/>
      </rPr>
      <t xml:space="preserve">Communications: </t>
    </r>
  </si>
  <si>
    <t>Weapons:</t>
  </si>
  <si>
    <t>Ship Systems</t>
  </si>
  <si>
    <t>Ship Name:</t>
  </si>
  <si>
    <t>Range</t>
  </si>
  <si>
    <t>Passive - Always on, but short range.</t>
  </si>
  <si>
    <t>Active - Must be activated and aimed.</t>
  </si>
  <si>
    <t>15000 km</t>
  </si>
  <si>
    <t>500 km</t>
  </si>
  <si>
    <t>100 km</t>
  </si>
  <si>
    <t>Must be used to lock targets</t>
  </si>
  <si>
    <t xml:space="preserve">Daignostics: </t>
  </si>
  <si>
    <t xml:space="preserve">Med Comp: </t>
  </si>
  <si>
    <t>To check Ship Systems</t>
  </si>
  <si>
    <t>To diagnose</t>
  </si>
  <si>
    <t>Haunted</t>
  </si>
  <si>
    <t>Strange noises, creepy feelings, cold spots and ghostly images haunt the crew.</t>
  </si>
  <si>
    <t>Vitality</t>
  </si>
  <si>
    <t>Damage</t>
  </si>
  <si>
    <t>a</t>
  </si>
  <si>
    <t>b</t>
  </si>
  <si>
    <t>c</t>
  </si>
  <si>
    <t>D</t>
  </si>
  <si>
    <t>F</t>
  </si>
  <si>
    <t>E</t>
  </si>
  <si>
    <t>SP</t>
  </si>
  <si>
    <t>=(System Points - Damage) / System Points) / Vitality Rating</t>
  </si>
  <si>
    <t>Vitality Rating</t>
  </si>
  <si>
    <t>The Bittersweet Party</t>
  </si>
  <si>
    <t>Any systems that are used offensively.</t>
  </si>
  <si>
    <t xml:space="preserve"> -These are apparatus effectively designed to allocate heat proportionally.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</si>
</sst>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%"/>
    <numFmt numFmtId="165" formatCode="\+#;\-#;\+0,\+"/>
    <numFmt numFmtId="166" formatCode="\+#;\-#;\+0,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/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0" fillId="5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5" borderId="0" xfId="0" applyFill="1" applyAlignment="1" quotePrefix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1" fillId="3" borderId="0" xfId="0" applyFont="1" applyFill="1" applyAlignment="1" quotePrefix="1">
      <alignment/>
    </xf>
    <xf numFmtId="9" fontId="1" fillId="7" borderId="3" xfId="0" applyNumberFormat="1" applyFont="1" applyFill="1" applyBorder="1" applyAlignment="1">
      <alignment horizontal="center"/>
    </xf>
    <xf numFmtId="9" fontId="9" fillId="8" borderId="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right" indent="1"/>
    </xf>
    <xf numFmtId="0" fontId="1" fillId="7" borderId="0" xfId="0" applyFont="1" applyFill="1" applyAlignment="1">
      <alignment horizontal="right" indent="1"/>
    </xf>
    <xf numFmtId="0" fontId="4" fillId="6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 indent="1"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/>
    </xf>
    <xf numFmtId="4" fontId="1" fillId="3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11" xfId="0" applyFont="1" applyFill="1" applyBorder="1" applyAlignment="1" applyProtection="1" quotePrefix="1">
      <alignment horizontal="center"/>
      <protection locked="0"/>
    </xf>
    <xf numFmtId="0" fontId="1" fillId="3" borderId="14" xfId="0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1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 vertical="top"/>
    </xf>
    <xf numFmtId="0" fontId="3" fillId="7" borderId="0" xfId="0" applyFont="1" applyFill="1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1" fillId="7" borderId="15" xfId="0" applyFont="1" applyFill="1" applyBorder="1" applyAlignment="1">
      <alignment/>
    </xf>
    <xf numFmtId="0" fontId="1" fillId="7" borderId="6" xfId="0" applyFont="1" applyFill="1" applyBorder="1" applyAlignment="1">
      <alignment horizontal="right"/>
    </xf>
    <xf numFmtId="0" fontId="1" fillId="7" borderId="8" xfId="0" applyFont="1" applyFill="1" applyBorder="1" applyAlignment="1">
      <alignment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/>
    </xf>
    <xf numFmtId="0" fontId="3" fillId="7" borderId="14" xfId="0" applyFont="1" applyFill="1" applyBorder="1" applyAlignment="1">
      <alignment horizontal="right"/>
    </xf>
    <xf numFmtId="0" fontId="1" fillId="9" borderId="1" xfId="0" applyFont="1" applyFill="1" applyBorder="1" applyAlignment="1" applyProtection="1">
      <alignment horizontal="center"/>
      <protection/>
    </xf>
    <xf numFmtId="0" fontId="1" fillId="9" borderId="2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9" fontId="1" fillId="3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1" fillId="3" borderId="21" xfId="0" applyFont="1" applyFill="1" applyBorder="1" applyAlignment="1">
      <alignment shrinkToFit="1"/>
    </xf>
    <xf numFmtId="0" fontId="1" fillId="3" borderId="22" xfId="0" applyFont="1" applyFill="1" applyBorder="1" applyAlignment="1">
      <alignment shrinkToFit="1"/>
    </xf>
    <xf numFmtId="0" fontId="1" fillId="3" borderId="23" xfId="0" applyFont="1" applyFill="1" applyBorder="1" applyAlignment="1">
      <alignment shrinkToFit="1"/>
    </xf>
    <xf numFmtId="0" fontId="1" fillId="3" borderId="24" xfId="0" applyFont="1" applyFill="1" applyBorder="1" applyAlignment="1">
      <alignment shrinkToFit="1"/>
    </xf>
    <xf numFmtId="0" fontId="0" fillId="7" borderId="25" xfId="0" applyFont="1" applyFill="1" applyBorder="1" applyAlignment="1">
      <alignment horizontal="left" indent="1"/>
    </xf>
    <xf numFmtId="0" fontId="0" fillId="7" borderId="26" xfId="0" applyFont="1" applyFill="1" applyBorder="1" applyAlignment="1">
      <alignment horizontal="left" indent="1"/>
    </xf>
    <xf numFmtId="0" fontId="1" fillId="2" borderId="1" xfId="0" applyFont="1" applyFill="1" applyBorder="1" applyAlignment="1" applyProtection="1">
      <alignment horizontal="left" indent="1"/>
      <protection locked="0"/>
    </xf>
    <xf numFmtId="0" fontId="3" fillId="3" borderId="0" xfId="0" applyFont="1" applyFill="1" applyAlignment="1">
      <alignment horizontal="center"/>
    </xf>
    <xf numFmtId="0" fontId="1" fillId="2" borderId="27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1" fillId="3" borderId="28" xfId="0" applyFont="1" applyFill="1" applyBorder="1" applyAlignment="1">
      <alignment shrinkToFit="1"/>
    </xf>
    <xf numFmtId="0" fontId="1" fillId="3" borderId="29" xfId="0" applyFont="1" applyFill="1" applyBorder="1" applyAlignment="1">
      <alignment shrinkToFit="1"/>
    </xf>
    <xf numFmtId="0" fontId="3" fillId="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9" fillId="8" borderId="30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 inden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11" fillId="6" borderId="1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CC"/>
      <rgbColor rgb="000000FF"/>
      <rgbColor rgb="00FFFF00"/>
      <rgbColor rgb="00CCECFF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ECFF"/>
      <rgbColor rgb="00FFCCFF"/>
      <rgbColor rgb="00FFCCCC"/>
      <rgbColor rgb="0000FFFF"/>
      <rgbColor rgb="00800080"/>
      <rgbColor rgb="00800000"/>
      <rgbColor rgb="00008080"/>
      <rgbColor rgb="000000FF"/>
      <rgbColor rgb="00FFCCFF"/>
      <rgbColor rgb="00CCFFFF"/>
      <rgbColor rgb="00CCFFCC"/>
      <rgbColor rgb="00C0C0C0"/>
      <rgbColor rgb="0099CCFF"/>
      <rgbColor rgb="00EAEAEA"/>
      <rgbColor rgb="00CC99FF"/>
      <rgbColor rgb="00DDDDDD"/>
      <rgbColor rgb="003366FF"/>
      <rgbColor rgb="0033CCCC"/>
      <rgbColor rgb="0099CC00"/>
      <rgbColor rgb="00CCCCFF"/>
      <rgbColor rgb="00F5F5F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361950</xdr:colOff>
      <xdr:row>1</xdr:row>
      <xdr:rowOff>104775</xdr:rowOff>
    </xdr:from>
    <xdr:to>
      <xdr:col>27</xdr:col>
      <xdr:colOff>123825</xdr:colOff>
      <xdr:row>10</xdr:row>
      <xdr:rowOff>114300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247650"/>
          <a:ext cx="2200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M119"/>
  <sheetViews>
    <sheetView tabSelected="1" workbookViewId="0" topLeftCell="A1">
      <selection activeCell="B28" sqref="B28:G28"/>
    </sheetView>
  </sheetViews>
  <sheetFormatPr defaultColWidth="9.140625" defaultRowHeight="12.75"/>
  <cols>
    <col min="1" max="1" width="21.28125" style="4" customWidth="1"/>
    <col min="2" max="2" width="14.00390625" style="4" customWidth="1"/>
    <col min="3" max="3" width="7.28125" style="4" customWidth="1"/>
    <col min="4" max="4" width="8.7109375" style="4" customWidth="1"/>
    <col min="5" max="5" width="9.57421875" style="7" customWidth="1"/>
    <col min="6" max="6" width="11.421875" style="7" bestFit="1" customWidth="1"/>
    <col min="7" max="7" width="14.140625" style="4" customWidth="1"/>
    <col min="8" max="8" width="8.28125" style="4" customWidth="1"/>
    <col min="9" max="9" width="12.140625" style="4" customWidth="1"/>
    <col min="10" max="10" width="5.421875" style="4" customWidth="1"/>
    <col min="11" max="11" width="14.57421875" style="4" bestFit="1" customWidth="1"/>
    <col min="12" max="16384" width="9.140625" style="4" customWidth="1"/>
  </cols>
  <sheetData>
    <row r="2" spans="1:6" ht="11.25">
      <c r="A2" s="5" t="s">
        <v>300</v>
      </c>
      <c r="B2" s="97" t="s">
        <v>50</v>
      </c>
      <c r="C2" s="97"/>
      <c r="E2" s="5" t="s">
        <v>26</v>
      </c>
      <c r="F2" s="12">
        <f>SUM(I14:I16,E19:E21,C34:C40,C42:C57,C59:C66,C68:C78,C80:C85,C87:C93,C95:C99,L19:L23)</f>
        <v>720</v>
      </c>
    </row>
    <row r="3" spans="1:3" ht="11.25">
      <c r="A3" s="5" t="s">
        <v>20</v>
      </c>
      <c r="B3" s="97" t="s">
        <v>325</v>
      </c>
      <c r="C3" s="97"/>
    </row>
    <row r="4" spans="1:3" ht="11.25">
      <c r="A4" s="5" t="s">
        <v>27</v>
      </c>
      <c r="B4" s="97" t="s">
        <v>221</v>
      </c>
      <c r="C4" s="97"/>
    </row>
    <row r="5" spans="1:8" ht="11.25">
      <c r="A5" s="5" t="s">
        <v>22</v>
      </c>
      <c r="B5" s="23" t="s">
        <v>8</v>
      </c>
      <c r="E5" s="5" t="s">
        <v>219</v>
      </c>
      <c r="F5" s="7" t="s">
        <v>59</v>
      </c>
      <c r="G5" s="7" t="s">
        <v>224</v>
      </c>
      <c r="H5" s="10" t="s">
        <v>301</v>
      </c>
    </row>
    <row r="6" spans="1:11" ht="11.25">
      <c r="A6" s="98" t="s">
        <v>19</v>
      </c>
      <c r="B6" s="98"/>
      <c r="D6" s="99" t="s">
        <v>222</v>
      </c>
      <c r="E6" s="100"/>
      <c r="F6" s="77" t="s">
        <v>64</v>
      </c>
      <c r="G6" s="12">
        <f aca="true" t="shared" si="0" ref="G6:G11">IF(ISNA(VLOOKUP(F6,dice_table,2,FALSE)),"",VLOOKUP(F6,dice_table,2,FALSE))</f>
        <v>8</v>
      </c>
      <c r="H6" s="82" t="s">
        <v>305</v>
      </c>
      <c r="I6" s="81" t="s">
        <v>302</v>
      </c>
      <c r="J6" s="78"/>
      <c r="K6" s="78"/>
    </row>
    <row r="7" spans="1:11" ht="11.25">
      <c r="A7" s="6" t="s">
        <v>23</v>
      </c>
      <c r="B7" s="23">
        <v>159</v>
      </c>
      <c r="C7" s="3"/>
      <c r="D7" s="99" t="s">
        <v>223</v>
      </c>
      <c r="E7" s="100"/>
      <c r="F7" s="77" t="s">
        <v>65</v>
      </c>
      <c r="G7" s="12">
        <f t="shared" si="0"/>
        <v>10</v>
      </c>
      <c r="H7" s="84" t="s">
        <v>304</v>
      </c>
      <c r="I7" s="81" t="s">
        <v>303</v>
      </c>
      <c r="J7" s="78"/>
      <c r="K7" s="78"/>
    </row>
    <row r="8" spans="1:11" ht="11.25">
      <c r="A8" s="6" t="s">
        <v>24</v>
      </c>
      <c r="B8" s="23">
        <v>97</v>
      </c>
      <c r="D8" s="99" t="s">
        <v>236</v>
      </c>
      <c r="E8" s="100"/>
      <c r="F8" s="77" t="s">
        <v>64</v>
      </c>
      <c r="G8" s="12">
        <f t="shared" si="0"/>
        <v>8</v>
      </c>
      <c r="H8" s="83" t="s">
        <v>306</v>
      </c>
      <c r="I8" s="78" t="s">
        <v>307</v>
      </c>
      <c r="J8" s="78"/>
      <c r="K8" s="78"/>
    </row>
    <row r="9" spans="1:11" ht="11.25">
      <c r="A9" s="6" t="s">
        <v>25</v>
      </c>
      <c r="B9" s="23">
        <v>65</v>
      </c>
      <c r="D9" s="99" t="s">
        <v>308</v>
      </c>
      <c r="E9" s="100"/>
      <c r="F9" s="77" t="s">
        <v>63</v>
      </c>
      <c r="G9" s="12">
        <f t="shared" si="0"/>
        <v>6</v>
      </c>
      <c r="H9" s="83"/>
      <c r="I9" s="78" t="s">
        <v>310</v>
      </c>
      <c r="J9" s="78"/>
      <c r="K9" s="78"/>
    </row>
    <row r="10" spans="1:11" ht="11.25">
      <c r="A10" s="5" t="s">
        <v>18</v>
      </c>
      <c r="B10" s="23" t="s">
        <v>3</v>
      </c>
      <c r="D10" s="99" t="s">
        <v>309</v>
      </c>
      <c r="E10" s="100"/>
      <c r="F10" s="77" t="s">
        <v>62</v>
      </c>
      <c r="G10" s="12">
        <f t="shared" si="0"/>
        <v>4</v>
      </c>
      <c r="H10" s="83"/>
      <c r="I10" s="78" t="s">
        <v>311</v>
      </c>
      <c r="J10" s="78"/>
      <c r="K10" s="78"/>
    </row>
    <row r="11" spans="4:11" ht="11.25">
      <c r="D11" s="99"/>
      <c r="E11" s="100"/>
      <c r="F11" s="77"/>
      <c r="G11" s="12">
        <f t="shared" si="0"/>
      </c>
      <c r="H11" s="83"/>
      <c r="I11" s="78"/>
      <c r="J11" s="78"/>
      <c r="K11" s="78"/>
    </row>
    <row r="12" ht="12" thickBot="1"/>
    <row r="13" spans="1:13" ht="12.75" customHeight="1">
      <c r="A13" s="55" t="s">
        <v>28</v>
      </c>
      <c r="B13" s="35"/>
      <c r="C13" s="35"/>
      <c r="D13" s="35"/>
      <c r="E13" s="38"/>
      <c r="F13" s="36" t="s">
        <v>30</v>
      </c>
      <c r="G13" s="37" t="s">
        <v>41</v>
      </c>
      <c r="H13" s="38"/>
      <c r="I13" s="36" t="s">
        <v>57</v>
      </c>
      <c r="J13" s="36" t="s">
        <v>86</v>
      </c>
      <c r="K13" s="39"/>
      <c r="L13" s="7"/>
      <c r="M13" s="7"/>
    </row>
    <row r="14" spans="1:11" ht="11.25">
      <c r="A14" s="41"/>
      <c r="B14" s="13" t="s">
        <v>12</v>
      </c>
      <c r="C14" s="23">
        <v>1500</v>
      </c>
      <c r="D14" s="9" t="s">
        <v>29</v>
      </c>
      <c r="E14" s="88"/>
      <c r="F14" s="14">
        <f>$C14*0.62137119</f>
        <v>932.056785</v>
      </c>
      <c r="G14" s="14">
        <f>($C14/600)*1000</f>
        <v>2500</v>
      </c>
      <c r="H14" s="9"/>
      <c r="I14" s="12">
        <f>C14/J14</f>
        <v>15</v>
      </c>
      <c r="J14" s="23">
        <v>100</v>
      </c>
      <c r="K14" s="40" t="s">
        <v>29</v>
      </c>
    </row>
    <row r="15" spans="1:11" ht="11.25">
      <c r="A15" s="41"/>
      <c r="B15" s="13" t="s">
        <v>54</v>
      </c>
      <c r="C15" s="23">
        <v>10000</v>
      </c>
      <c r="D15" s="9" t="s">
        <v>29</v>
      </c>
      <c r="E15" s="88"/>
      <c r="F15" s="14">
        <f>$C15*0.62137119</f>
        <v>6213.711899999999</v>
      </c>
      <c r="G15" s="14">
        <f>($C15/600)*1000</f>
        <v>16666.666666666668</v>
      </c>
      <c r="H15" s="9"/>
      <c r="I15" s="12">
        <f>C15/J15</f>
        <v>10</v>
      </c>
      <c r="J15" s="23">
        <v>1000</v>
      </c>
      <c r="K15" s="40" t="s">
        <v>29</v>
      </c>
    </row>
    <row r="16" spans="1:11" ht="12" thickBot="1">
      <c r="A16" s="42"/>
      <c r="B16" s="43" t="s">
        <v>55</v>
      </c>
      <c r="C16" s="44">
        <v>3</v>
      </c>
      <c r="D16" s="45" t="s">
        <v>56</v>
      </c>
      <c r="E16" s="89"/>
      <c r="F16" s="46"/>
      <c r="G16" s="46"/>
      <c r="H16" s="45"/>
      <c r="I16" s="47">
        <f>C16/J16</f>
        <v>6</v>
      </c>
      <c r="J16" s="48">
        <v>0.5</v>
      </c>
      <c r="K16" s="49" t="s">
        <v>56</v>
      </c>
    </row>
    <row r="17" ht="12" thickBot="1"/>
    <row r="18" spans="1:11" ht="13.5" customHeight="1" thickBot="1">
      <c r="A18" s="51" t="s">
        <v>11</v>
      </c>
      <c r="B18" s="35"/>
      <c r="C18" s="35"/>
      <c r="D18" s="38" t="s">
        <v>47</v>
      </c>
      <c r="E18" s="52" t="s">
        <v>57</v>
      </c>
      <c r="I18" s="103" t="s">
        <v>290</v>
      </c>
      <c r="J18" s="103"/>
      <c r="K18" s="103"/>
    </row>
    <row r="19" spans="1:11" ht="13.5" thickBot="1">
      <c r="A19" s="53"/>
      <c r="B19" s="13" t="s">
        <v>12</v>
      </c>
      <c r="C19" s="23" t="s">
        <v>37</v>
      </c>
      <c r="D19" s="73" t="str">
        <f>IF(ISNA(VLOOKUP(C19,Maneuverability_Rating,2,FALSE)),"",VLOOKUP(C19,Maneuverability_Rating,2,FALSE))</f>
        <v>1d10</v>
      </c>
      <c r="E19" s="54">
        <f>IF(ISNA(VLOOKUP(C19,Lists!E4:G11,3,FALSE)),"",VLOOKUP(C19,Lists!E4:G11,3,FALSE))</f>
        <v>32</v>
      </c>
      <c r="F19" s="15"/>
      <c r="I19" s="67"/>
      <c r="J19" s="68" t="s">
        <v>291</v>
      </c>
      <c r="K19" s="28">
        <f>B33</f>
        <v>1</v>
      </c>
    </row>
    <row r="20" spans="1:11" ht="13.5" thickBot="1">
      <c r="A20" s="41"/>
      <c r="B20" s="13" t="s">
        <v>54</v>
      </c>
      <c r="C20" s="24" t="s">
        <v>37</v>
      </c>
      <c r="D20" s="74" t="str">
        <f>IF(ISNA(VLOOKUP(C20,Maneuverability_Rating,2,FALSE)),"",VLOOKUP(C20,Maneuverability_Rating,2,FALSE))</f>
        <v>1d10</v>
      </c>
      <c r="E20" s="54">
        <f>IF(ISNA(VLOOKUP(C20,Lists!E7:G14,3,FALSE)),"",VLOOKUP(C20,Lists!E7:G14,3,FALSE))</f>
        <v>32</v>
      </c>
      <c r="F20" s="15"/>
      <c r="I20" s="69"/>
      <c r="J20" s="70" t="s">
        <v>292</v>
      </c>
      <c r="K20" s="28">
        <f>B41</f>
        <v>1</v>
      </c>
    </row>
    <row r="21" spans="1:11" ht="13.5" thickBot="1">
      <c r="A21" s="61"/>
      <c r="B21" s="76" t="s">
        <v>55</v>
      </c>
      <c r="C21" s="44" t="s">
        <v>32</v>
      </c>
      <c r="D21" s="75" t="str">
        <f>IF(ISNA(VLOOKUP(C21,Maneuverability_Rating,2,FALSE)),"",VLOOKUP(C21,Maneuverability_Rating,2,FALSE))</f>
        <v>NA</v>
      </c>
      <c r="E21" s="62">
        <f>IF(ISNA(VLOOKUP(C21,Lists!E8:G15,3,FALSE)),"",VLOOKUP(C21,Lists!E8:G15,3,FALSE))</f>
      </c>
      <c r="F21" s="15"/>
      <c r="I21" s="69"/>
      <c r="J21" s="70" t="s">
        <v>293</v>
      </c>
      <c r="K21" s="28">
        <f>B58</f>
        <v>1</v>
      </c>
    </row>
    <row r="22" spans="1:11" ht="12.75" customHeight="1" thickBot="1">
      <c r="A22" s="66" t="s">
        <v>237</v>
      </c>
      <c r="I22" s="69"/>
      <c r="J22" s="70" t="s">
        <v>294</v>
      </c>
      <c r="K22" s="28">
        <f>B67</f>
        <v>0.6107883817427386</v>
      </c>
    </row>
    <row r="23" spans="1:11" ht="13.5" thickBot="1">
      <c r="A23" s="63" t="s">
        <v>238</v>
      </c>
      <c r="B23" s="101" t="str">
        <f aca="true" t="shared" si="1" ref="B23:B30">IF(ISNA(VLOOKUP(A23,trait_table,2,FALSE)),"",VLOOKUP(A23,trait_table,2,FALSE))</f>
        <v>+2 Step on Allure  related skill checks when viewing/experiencing the ship.  Often triggers greed in others.</v>
      </c>
      <c r="C23" s="101"/>
      <c r="D23" s="101"/>
      <c r="E23" s="101"/>
      <c r="F23" s="101"/>
      <c r="G23" s="102"/>
      <c r="I23" s="69"/>
      <c r="J23" s="70" t="s">
        <v>295</v>
      </c>
      <c r="K23" s="28">
        <f>B79</f>
        <v>0.88</v>
      </c>
    </row>
    <row r="24" spans="1:11" ht="13.5" thickBot="1">
      <c r="A24" s="64" t="s">
        <v>256</v>
      </c>
      <c r="B24" s="91" t="str">
        <f t="shared" si="1"/>
        <v>Takes less damage under duress.</v>
      </c>
      <c r="C24" s="91"/>
      <c r="D24" s="91"/>
      <c r="E24" s="91"/>
      <c r="F24" s="91"/>
      <c r="G24" s="92"/>
      <c r="I24" s="69"/>
      <c r="J24" s="70" t="s">
        <v>296</v>
      </c>
      <c r="K24" s="28">
        <f>B86</f>
        <v>1</v>
      </c>
    </row>
    <row r="25" spans="1:11" ht="13.5" thickBot="1">
      <c r="A25" s="64" t="s">
        <v>263</v>
      </c>
      <c r="B25" s="91" t="str">
        <f t="shared" si="1"/>
        <v>Crew can spend PP on ship's rolls even when not involved. Only when proper maintenance (love) is given.</v>
      </c>
      <c r="C25" s="91"/>
      <c r="D25" s="91"/>
      <c r="E25" s="91"/>
      <c r="F25" s="91"/>
      <c r="G25" s="92"/>
      <c r="I25" s="69"/>
      <c r="J25" s="70" t="s">
        <v>297</v>
      </c>
      <c r="K25" s="28">
        <f>B94</f>
        <v>1</v>
      </c>
    </row>
    <row r="26" spans="1:11" ht="13.5" thickBot="1">
      <c r="A26" s="64" t="s">
        <v>312</v>
      </c>
      <c r="B26" s="91" t="str">
        <f t="shared" si="1"/>
        <v>Strange noises, creepy feelings, cold spots and ghostly images haunt the crew.</v>
      </c>
      <c r="C26" s="91"/>
      <c r="D26" s="91"/>
      <c r="E26" s="91"/>
      <c r="F26" s="91"/>
      <c r="G26" s="92"/>
      <c r="I26" s="71"/>
      <c r="J26" s="72" t="s">
        <v>298</v>
      </c>
      <c r="K26" s="28">
        <f>B100</f>
        <v>1</v>
      </c>
    </row>
    <row r="27" spans="1:7" ht="11.25">
      <c r="A27" s="64"/>
      <c r="B27" s="91">
        <f t="shared" si="1"/>
      </c>
      <c r="C27" s="91"/>
      <c r="D27" s="91"/>
      <c r="E27" s="91"/>
      <c r="F27" s="91"/>
      <c r="G27" s="92"/>
    </row>
    <row r="28" spans="1:7" ht="11.25">
      <c r="A28" s="64"/>
      <c r="B28" s="91">
        <f t="shared" si="1"/>
      </c>
      <c r="C28" s="91"/>
      <c r="D28" s="91"/>
      <c r="E28" s="91"/>
      <c r="F28" s="91"/>
      <c r="G28" s="92"/>
    </row>
    <row r="29" spans="1:9" ht="11.25">
      <c r="A29" s="64"/>
      <c r="B29" s="91">
        <f t="shared" si="1"/>
      </c>
      <c r="C29" s="91"/>
      <c r="D29" s="91"/>
      <c r="E29" s="91"/>
      <c r="F29" s="91"/>
      <c r="G29" s="92"/>
      <c r="I29" s="10"/>
    </row>
    <row r="30" spans="1:11" ht="12" thickBot="1">
      <c r="A30" s="65"/>
      <c r="B30" s="93">
        <f t="shared" si="1"/>
      </c>
      <c r="C30" s="93"/>
      <c r="D30" s="93"/>
      <c r="E30" s="93"/>
      <c r="F30" s="93"/>
      <c r="G30" s="94"/>
      <c r="I30" s="10"/>
      <c r="K30" s="26"/>
    </row>
    <row r="32" spans="1:7" s="25" customFormat="1" ht="23.25" thickBot="1">
      <c r="A32" s="50" t="s">
        <v>299</v>
      </c>
      <c r="B32" s="90"/>
      <c r="C32" s="110" t="s">
        <v>58</v>
      </c>
      <c r="D32" s="111" t="s">
        <v>324</v>
      </c>
      <c r="E32" s="112" t="s">
        <v>52</v>
      </c>
      <c r="G32" s="4"/>
    </row>
    <row r="33" spans="1:13" s="25" customFormat="1" ht="13.5" thickBot="1">
      <c r="A33" s="30" t="s">
        <v>152</v>
      </c>
      <c r="B33" s="105">
        <f>IF(COUNTIF(B34:B40,"DESTROYED")&gt;=1,"DAMAGED",AVERAGE(MIN(B34:B40),HARMEAN(B34:B40)))</f>
        <v>1</v>
      </c>
      <c r="C33" s="107" t="s">
        <v>218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6" s="25" customFormat="1" ht="12.75">
      <c r="A34" s="29" t="s">
        <v>153</v>
      </c>
      <c r="B34" s="27">
        <f>IF(C34="NA","NA",IF(E34*D34&gt;=C34,"DESTROYED",((C34-(E34*D34))/C34)))</f>
        <v>1</v>
      </c>
      <c r="C34" s="32">
        <v>20</v>
      </c>
      <c r="D34" s="106">
        <v>3</v>
      </c>
      <c r="E34" s="33">
        <v>0</v>
      </c>
      <c r="F34" s="4" t="s">
        <v>145</v>
      </c>
    </row>
    <row r="35" spans="1:6" s="25" customFormat="1" ht="12.75">
      <c r="A35" s="29" t="s">
        <v>154</v>
      </c>
      <c r="B35" s="27">
        <f>IF(C35="NA","NA",IF(E35*D35&gt;=C35,"DESTROYED",((C35-(E35*D35))/C35)))</f>
        <v>1</v>
      </c>
      <c r="C35" s="23">
        <v>20</v>
      </c>
      <c r="D35" s="12">
        <v>2</v>
      </c>
      <c r="E35" s="22">
        <v>0</v>
      </c>
      <c r="F35" s="4" t="s">
        <v>91</v>
      </c>
    </row>
    <row r="36" spans="1:6" s="25" customFormat="1" ht="12.75">
      <c r="A36" s="29" t="s">
        <v>155</v>
      </c>
      <c r="B36" s="27">
        <f>IF(C36="NA","NA",IF(E36*D36&gt;=C36,"DESTROYED",((C36-(E36*D36))/C36)))</f>
        <v>1</v>
      </c>
      <c r="C36" s="23">
        <v>20</v>
      </c>
      <c r="D36" s="12">
        <v>2</v>
      </c>
      <c r="E36" s="22">
        <v>0</v>
      </c>
      <c r="F36" s="4" t="s">
        <v>92</v>
      </c>
    </row>
    <row r="37" spans="1:6" s="25" customFormat="1" ht="12.75">
      <c r="A37" s="29" t="s">
        <v>156</v>
      </c>
      <c r="B37" s="27">
        <f>IF(C37="NA","NA",IF(E37*D37&gt;=C37,"DESTROYED",((C37-(E37*D37))/C37)))</f>
        <v>1</v>
      </c>
      <c r="C37" s="23">
        <v>5</v>
      </c>
      <c r="D37" s="12">
        <v>2</v>
      </c>
      <c r="E37" s="22">
        <v>0</v>
      </c>
      <c r="F37" s="4" t="s">
        <v>93</v>
      </c>
    </row>
    <row r="38" spans="1:6" s="25" customFormat="1" ht="12.75">
      <c r="A38" s="29" t="s">
        <v>157</v>
      </c>
      <c r="B38" s="27">
        <f>IF(C38="NA","NA",IF(E38*D38&gt;=C38,"DESTROYED",((C38-(E38*D38))/C38)))</f>
        <v>1</v>
      </c>
      <c r="C38" s="23">
        <v>5</v>
      </c>
      <c r="D38" s="12">
        <v>1</v>
      </c>
      <c r="E38" s="22">
        <v>0</v>
      </c>
      <c r="F38" s="4" t="s">
        <v>94</v>
      </c>
    </row>
    <row r="39" spans="1:6" s="25" customFormat="1" ht="12.75">
      <c r="A39" s="29" t="s">
        <v>158</v>
      </c>
      <c r="B39" s="27">
        <f>IF(C39="NA","NA",IF(E39*D39&gt;=C39,"DESTROYED",((C39-(E39*D39))/C39)))</f>
        <v>1</v>
      </c>
      <c r="C39" s="23">
        <v>5</v>
      </c>
      <c r="D39" s="12">
        <v>1</v>
      </c>
      <c r="E39" s="22">
        <v>0</v>
      </c>
      <c r="F39" s="4" t="s">
        <v>95</v>
      </c>
    </row>
    <row r="40" spans="1:6" s="25" customFormat="1" ht="13.5" thickBot="1">
      <c r="A40" s="29" t="s">
        <v>159</v>
      </c>
      <c r="B40" s="27">
        <f>IF(C40="NA","NA",IF(E40*D40&gt;=C40,"DESTROYED",((C40-(E40*D40))/C40)))</f>
        <v>1</v>
      </c>
      <c r="C40" s="24">
        <v>5</v>
      </c>
      <c r="D40" s="108">
        <v>1</v>
      </c>
      <c r="E40" s="31">
        <v>0</v>
      </c>
      <c r="F40" s="4" t="s">
        <v>96</v>
      </c>
    </row>
    <row r="41" spans="1:13" s="25" customFormat="1" ht="13.5" thickBot="1">
      <c r="A41" s="30" t="s">
        <v>160</v>
      </c>
      <c r="B41" s="105">
        <f>IF(COUNTIF(B42:B57,"DESTROYED")&gt;=1,"DAMAGED",AVERAGE(MIN(B42:B57),HARMEAN(B42:B57)))</f>
        <v>1</v>
      </c>
      <c r="C41" s="109" t="s">
        <v>146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6" s="25" customFormat="1" ht="12.75">
      <c r="A42" s="29" t="s">
        <v>161</v>
      </c>
      <c r="B42" s="27">
        <f>IF(C42="NA","NA",IF(E42*D42&gt;=C42,"DESTROYED",((C42-(E42*D42))/C42)))</f>
        <v>1</v>
      </c>
      <c r="C42" s="32">
        <v>20</v>
      </c>
      <c r="D42" s="106">
        <v>5</v>
      </c>
      <c r="E42" s="33">
        <v>0</v>
      </c>
      <c r="F42" s="4" t="s">
        <v>97</v>
      </c>
    </row>
    <row r="43" spans="1:6" s="25" customFormat="1" ht="12.75">
      <c r="A43" s="29" t="s">
        <v>162</v>
      </c>
      <c r="B43" s="27">
        <f>IF(C43="NA","NA",IF(E43*D43&gt;=C43,"DESTROYED",((C43-(E43*D43))/C43)))</f>
        <v>1</v>
      </c>
      <c r="C43" s="23">
        <v>10</v>
      </c>
      <c r="D43" s="12">
        <v>3</v>
      </c>
      <c r="E43" s="22">
        <v>0</v>
      </c>
      <c r="F43" s="4" t="s">
        <v>98</v>
      </c>
    </row>
    <row r="44" spans="1:6" s="25" customFormat="1" ht="12.75">
      <c r="A44" s="29" t="s">
        <v>163</v>
      </c>
      <c r="B44" s="27">
        <f>IF(C44="NA","NA",IF(E44*D44&gt;=C44,"DESTROYED",((C44-(E44*D44))/C44)))</f>
        <v>1</v>
      </c>
      <c r="C44" s="23">
        <v>10</v>
      </c>
      <c r="D44" s="12">
        <v>3</v>
      </c>
      <c r="E44" s="22">
        <v>0</v>
      </c>
      <c r="F44" s="4" t="s">
        <v>99</v>
      </c>
    </row>
    <row r="45" spans="1:6" s="25" customFormat="1" ht="12.75">
      <c r="A45" s="29" t="s">
        <v>164</v>
      </c>
      <c r="B45" s="27">
        <f>IF(C45="NA","NA",IF(E45*D45&gt;=C45,"DESTROYED",((C45-(E45*D45))/C45)))</f>
        <v>1</v>
      </c>
      <c r="C45" s="23">
        <v>3</v>
      </c>
      <c r="D45" s="12">
        <v>1</v>
      </c>
      <c r="E45" s="22">
        <v>0</v>
      </c>
      <c r="F45" s="4" t="s">
        <v>100</v>
      </c>
    </row>
    <row r="46" spans="1:6" s="25" customFormat="1" ht="12.75">
      <c r="A46" s="29" t="s">
        <v>165</v>
      </c>
      <c r="B46" s="27">
        <f>IF(C46="NA","NA",IF(E46*D46&gt;=C46,"DESTROYED",((C46-(E46*D46))/C46)))</f>
        <v>1</v>
      </c>
      <c r="C46" s="23">
        <v>5</v>
      </c>
      <c r="D46" s="12">
        <v>2</v>
      </c>
      <c r="E46" s="22">
        <v>0</v>
      </c>
      <c r="F46" s="4" t="s">
        <v>101</v>
      </c>
    </row>
    <row r="47" spans="1:6" s="25" customFormat="1" ht="12.75">
      <c r="A47" s="29" t="s">
        <v>166</v>
      </c>
      <c r="B47" s="27">
        <f>IF(C47="NA","NA",IF(E47*D47&gt;=C47,"DESTROYED",((C47-(E47*D47))/C47)))</f>
        <v>1</v>
      </c>
      <c r="C47" s="23">
        <v>5</v>
      </c>
      <c r="D47" s="12">
        <v>2</v>
      </c>
      <c r="E47" s="22">
        <v>0</v>
      </c>
      <c r="F47" s="4" t="s">
        <v>102</v>
      </c>
    </row>
    <row r="48" spans="1:6" s="25" customFormat="1" ht="12.75">
      <c r="A48" s="29" t="s">
        <v>167</v>
      </c>
      <c r="B48" s="27">
        <f>IF(C48="NA","NA",IF(E48*D48&gt;=C48,"DESTROYED",((C48-(E48*D48))/C48)))</f>
        <v>1</v>
      </c>
      <c r="C48" s="23">
        <v>10</v>
      </c>
      <c r="D48" s="12">
        <v>3</v>
      </c>
      <c r="E48" s="22">
        <v>0</v>
      </c>
      <c r="F48" s="4" t="s">
        <v>103</v>
      </c>
    </row>
    <row r="49" spans="1:6" s="25" customFormat="1" ht="12.75">
      <c r="A49" s="29" t="s">
        <v>168</v>
      </c>
      <c r="B49" s="27">
        <f>IF(C49="NA","NA",IF(E49*D49&gt;=C49,"DESTROYED",((C49-(E49*D49))/C49)))</f>
        <v>1</v>
      </c>
      <c r="C49" s="23">
        <v>10</v>
      </c>
      <c r="D49" s="12">
        <v>3</v>
      </c>
      <c r="E49" s="22">
        <v>0</v>
      </c>
      <c r="F49" s="4" t="s">
        <v>104</v>
      </c>
    </row>
    <row r="50" spans="1:6" s="25" customFormat="1" ht="12.75">
      <c r="A50" s="29" t="s">
        <v>169</v>
      </c>
      <c r="B50" s="27">
        <f>IF(C50="NA","NA",IF(E50*D50&gt;=C50,"DESTROYED",((C50-(E50*D50))/C50)))</f>
        <v>1</v>
      </c>
      <c r="C50" s="23">
        <v>5</v>
      </c>
      <c r="D50" s="12">
        <v>2</v>
      </c>
      <c r="E50" s="22">
        <v>0</v>
      </c>
      <c r="F50" s="4" t="s">
        <v>105</v>
      </c>
    </row>
    <row r="51" spans="1:6" s="25" customFormat="1" ht="12.75">
      <c r="A51" s="29" t="s">
        <v>170</v>
      </c>
      <c r="B51" s="27">
        <f>IF(C51="NA","NA",IF(E51*D51&gt;=C51,"DESTROYED",((C51-(E51*D51))/C51)))</f>
        <v>1</v>
      </c>
      <c r="C51" s="23">
        <v>5</v>
      </c>
      <c r="D51" s="12">
        <v>1</v>
      </c>
      <c r="E51" s="22">
        <v>0</v>
      </c>
      <c r="F51" s="4" t="s">
        <v>106</v>
      </c>
    </row>
    <row r="52" spans="1:6" s="25" customFormat="1" ht="12.75">
      <c r="A52" s="29" t="s">
        <v>171</v>
      </c>
      <c r="B52" s="27">
        <f>IF(C52="NA","NA",IF(E52*D52&gt;=C52,"DESTROYED",((C52-(E52*D52))/C52)))</f>
        <v>1</v>
      </c>
      <c r="C52" s="23">
        <v>3</v>
      </c>
      <c r="D52" s="12">
        <v>2</v>
      </c>
      <c r="E52" s="22">
        <v>0</v>
      </c>
      <c r="F52" s="4" t="s">
        <v>107</v>
      </c>
    </row>
    <row r="53" spans="1:6" s="25" customFormat="1" ht="12.75">
      <c r="A53" s="29" t="s">
        <v>172</v>
      </c>
      <c r="B53" s="27">
        <f>IF(C53="NA","NA",IF(E53*D53&gt;=C53,"DESTROYED",((C53-(E53*D53))/C53)))</f>
        <v>1</v>
      </c>
      <c r="C53" s="23">
        <v>3</v>
      </c>
      <c r="D53" s="12">
        <v>2</v>
      </c>
      <c r="E53" s="22">
        <v>0</v>
      </c>
      <c r="F53" s="4" t="s">
        <v>90</v>
      </c>
    </row>
    <row r="54" spans="1:6" s="25" customFormat="1" ht="12.75">
      <c r="A54" s="29" t="s">
        <v>173</v>
      </c>
      <c r="B54" s="27">
        <f>IF(C54="NA","NA",IF(E54*D54&gt;=C54,"DESTROYED",((C54-(E54*D54))/C54)))</f>
        <v>1</v>
      </c>
      <c r="C54" s="23">
        <v>2</v>
      </c>
      <c r="D54" s="12">
        <v>2</v>
      </c>
      <c r="E54" s="22">
        <v>0</v>
      </c>
      <c r="F54" s="4" t="s">
        <v>108</v>
      </c>
    </row>
    <row r="55" spans="1:6" s="25" customFormat="1" ht="12.75">
      <c r="A55" s="29" t="s">
        <v>174</v>
      </c>
      <c r="B55" s="27">
        <f>IF(C55="NA","NA",IF(E55*D55&gt;=C55,"DESTROYED",((C55-(E55*D55))/C55)))</f>
        <v>1</v>
      </c>
      <c r="C55" s="23">
        <v>3</v>
      </c>
      <c r="D55" s="12">
        <v>1</v>
      </c>
      <c r="E55" s="22">
        <v>0</v>
      </c>
      <c r="F55" s="4" t="s">
        <v>109</v>
      </c>
    </row>
    <row r="56" spans="1:6" s="25" customFormat="1" ht="12.75">
      <c r="A56" s="29" t="s">
        <v>175</v>
      </c>
      <c r="B56" s="27">
        <f>IF(C56="NA","NA",IF(E56*D56&gt;=C56,"DESTROYED",((C56-(E56*D56))/C56)))</f>
        <v>1</v>
      </c>
      <c r="C56" s="23">
        <v>3</v>
      </c>
      <c r="D56" s="12">
        <v>2</v>
      </c>
      <c r="E56" s="22">
        <v>0</v>
      </c>
      <c r="F56" s="4" t="s">
        <v>110</v>
      </c>
    </row>
    <row r="57" spans="1:6" s="25" customFormat="1" ht="13.5" thickBot="1">
      <c r="A57" s="29" t="s">
        <v>176</v>
      </c>
      <c r="B57" s="27">
        <f>IF(C57="NA","NA",IF(E57*D57&gt;=C57,"DESTROYED",((C57-(E57*D57))/C57)))</f>
        <v>1</v>
      </c>
      <c r="C57" s="24">
        <v>3</v>
      </c>
      <c r="D57" s="108">
        <v>2</v>
      </c>
      <c r="E57" s="31">
        <v>0</v>
      </c>
      <c r="F57" s="4" t="s">
        <v>111</v>
      </c>
    </row>
    <row r="58" spans="1:13" s="25" customFormat="1" ht="13.5" thickBot="1">
      <c r="A58" s="30" t="s">
        <v>177</v>
      </c>
      <c r="B58" s="105">
        <f>IF(COUNTIF(B59:B66,"DESTROYED")&gt;=1,"DAMAGED",AVERAGE(MIN(B59:B66),HARMEAN(B59:B66)))</f>
        <v>1</v>
      </c>
      <c r="C58" s="109" t="s">
        <v>147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6" s="25" customFormat="1" ht="12.75">
      <c r="A59" s="29" t="s">
        <v>178</v>
      </c>
      <c r="B59" s="27">
        <f>IF(C59="NA","NA",IF(E59*D59&gt;=C59,"DESTROYED",((C59-(E59*D59))/C59)))</f>
        <v>1</v>
      </c>
      <c r="C59" s="32">
        <v>20</v>
      </c>
      <c r="D59" s="106">
        <v>3</v>
      </c>
      <c r="E59" s="33">
        <v>0</v>
      </c>
      <c r="F59" s="4" t="s">
        <v>112</v>
      </c>
    </row>
    <row r="60" spans="1:6" s="25" customFormat="1" ht="12.75">
      <c r="A60" s="29" t="s">
        <v>179</v>
      </c>
      <c r="B60" s="27">
        <f>IF(C60="NA","NA",IF(E60*D60&gt;=C60,"DESTROYED",((C60-(E60*D60))/C60)))</f>
        <v>1</v>
      </c>
      <c r="C60" s="23">
        <v>20</v>
      </c>
      <c r="D60" s="12">
        <v>3</v>
      </c>
      <c r="E60" s="22">
        <v>0</v>
      </c>
      <c r="F60" s="4" t="s">
        <v>113</v>
      </c>
    </row>
    <row r="61" spans="1:6" s="25" customFormat="1" ht="12.75">
      <c r="A61" s="29" t="s">
        <v>180</v>
      </c>
      <c r="B61" s="27">
        <f>IF(C61="NA","NA",IF(E61*D61&gt;=C61,"DESTROYED",((C61-(E61*D61))/C61)))</f>
        <v>1</v>
      </c>
      <c r="C61" s="23">
        <v>10</v>
      </c>
      <c r="D61" s="12">
        <v>3</v>
      </c>
      <c r="E61" s="22">
        <v>0</v>
      </c>
      <c r="F61" s="4" t="s">
        <v>114</v>
      </c>
    </row>
    <row r="62" spans="1:6" s="25" customFormat="1" ht="12.75">
      <c r="A62" s="29" t="s">
        <v>181</v>
      </c>
      <c r="B62" s="27">
        <f>IF(C62="NA","NA",IF(E62*D62&gt;=C62,"DESTROYED",((C62-(E62*D62))/C62)))</f>
        <v>1</v>
      </c>
      <c r="C62" s="23">
        <v>10</v>
      </c>
      <c r="D62" s="12">
        <v>3</v>
      </c>
      <c r="E62" s="22">
        <v>0</v>
      </c>
      <c r="F62" s="4" t="s">
        <v>115</v>
      </c>
    </row>
    <row r="63" spans="1:6" s="25" customFormat="1" ht="12.75">
      <c r="A63" s="29" t="s">
        <v>182</v>
      </c>
      <c r="B63" s="27">
        <f>IF(C63="NA","NA",IF(E63*D63&gt;=C63,"DESTROYED",((C63-(E63*D63))/C63)))</f>
        <v>1</v>
      </c>
      <c r="C63" s="23">
        <v>10</v>
      </c>
      <c r="D63" s="12">
        <v>3</v>
      </c>
      <c r="E63" s="22">
        <v>0</v>
      </c>
      <c r="F63" s="4" t="s">
        <v>116</v>
      </c>
    </row>
    <row r="64" spans="1:6" s="25" customFormat="1" ht="12.75">
      <c r="A64" s="29" t="s">
        <v>167</v>
      </c>
      <c r="B64" s="27">
        <f>IF(C64="NA","NA",IF(E64*D64&gt;=C64,"DESTROYED",((C64-(E64*D64))/C64)))</f>
        <v>1</v>
      </c>
      <c r="C64" s="23">
        <v>10</v>
      </c>
      <c r="D64" s="12">
        <v>3</v>
      </c>
      <c r="E64" s="22">
        <v>0</v>
      </c>
      <c r="F64" s="4" t="s">
        <v>117</v>
      </c>
    </row>
    <row r="65" spans="1:6" s="25" customFormat="1" ht="12.75">
      <c r="A65" s="29" t="s">
        <v>183</v>
      </c>
      <c r="B65" s="27">
        <f>IF(C65="NA","NA",IF(E65*D65&gt;=C65,"DESTROYED",((C65-(E65*D65))/C65)))</f>
        <v>1</v>
      </c>
      <c r="C65" s="23">
        <v>10</v>
      </c>
      <c r="D65" s="12">
        <v>3</v>
      </c>
      <c r="E65" s="22">
        <v>0</v>
      </c>
      <c r="F65" s="4" t="s">
        <v>118</v>
      </c>
    </row>
    <row r="66" spans="1:6" s="25" customFormat="1" ht="13.5" thickBot="1">
      <c r="A66" s="29" t="s">
        <v>184</v>
      </c>
      <c r="B66" s="27">
        <f>IF(C66="NA","NA",IF(E66*D66&gt;=C66,"DESTROYED",((C66-(E66*D66))/C66)))</f>
        <v>1</v>
      </c>
      <c r="C66" s="24">
        <v>10</v>
      </c>
      <c r="D66" s="108">
        <v>3</v>
      </c>
      <c r="E66" s="31">
        <v>0</v>
      </c>
      <c r="F66" s="4" t="s">
        <v>119</v>
      </c>
    </row>
    <row r="67" spans="1:13" s="25" customFormat="1" ht="13.5" thickBot="1">
      <c r="A67" s="30" t="s">
        <v>185</v>
      </c>
      <c r="B67" s="105">
        <f>IF(COUNTIF(B68:B78,"DESTROYED")&gt;=1,"DAMAGED",AVERAGE(MIN(B68:B78),HARMEAN(B68:B78)))</f>
        <v>0.6107883817427386</v>
      </c>
      <c r="C67" s="109" t="s">
        <v>148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</row>
    <row r="68" spans="1:6" s="25" customFormat="1" ht="12.75">
      <c r="A68" s="29" t="s">
        <v>186</v>
      </c>
      <c r="B68" s="27">
        <f>IF(C68="NA","NA",IF(E68*D68&gt;=C68,"DESTROYED",((C68-(E68*D68))/C68)))</f>
        <v>0.6</v>
      </c>
      <c r="C68" s="32">
        <v>5</v>
      </c>
      <c r="D68" s="106">
        <v>2</v>
      </c>
      <c r="E68" s="33">
        <v>1</v>
      </c>
      <c r="F68" s="4" t="s">
        <v>327</v>
      </c>
    </row>
    <row r="69" spans="1:6" s="25" customFormat="1" ht="12.75">
      <c r="A69" s="29" t="s">
        <v>187</v>
      </c>
      <c r="B69" s="27">
        <f>IF(C69="NA","NA",IF(E69*D69&gt;=C69,"DESTROYED",((C69-(E69*D69))/C69)))</f>
        <v>1</v>
      </c>
      <c r="C69" s="23">
        <v>5</v>
      </c>
      <c r="D69" s="12">
        <v>2</v>
      </c>
      <c r="E69" s="22">
        <v>0</v>
      </c>
      <c r="F69" s="4" t="s">
        <v>120</v>
      </c>
    </row>
    <row r="70" spans="1:6" s="25" customFormat="1" ht="12.75">
      <c r="A70" s="29" t="s">
        <v>188</v>
      </c>
      <c r="B70" s="27">
        <f>IF(C70="NA","NA",IF(E70*D70&gt;=C70,"DESTROYED",((C70-(E70*D70))/C70)))</f>
        <v>1</v>
      </c>
      <c r="C70" s="23">
        <v>5</v>
      </c>
      <c r="D70" s="12">
        <v>2</v>
      </c>
      <c r="E70" s="22">
        <v>0</v>
      </c>
      <c r="F70" s="26" t="s">
        <v>87</v>
      </c>
    </row>
    <row r="71" spans="1:6" s="25" customFormat="1" ht="12.75">
      <c r="A71" s="29" t="s">
        <v>189</v>
      </c>
      <c r="B71" s="27">
        <f>IF(C71="NA","NA",IF(E71*D71&gt;=C71,"DESTROYED",((C71-(E71*D71))/C71)))</f>
        <v>0.4</v>
      </c>
      <c r="C71" s="23">
        <v>15</v>
      </c>
      <c r="D71" s="12">
        <v>3</v>
      </c>
      <c r="E71" s="22">
        <v>3</v>
      </c>
      <c r="F71" s="4" t="s">
        <v>121</v>
      </c>
    </row>
    <row r="72" spans="1:6" s="25" customFormat="1" ht="12.75">
      <c r="A72" s="29" t="s">
        <v>190</v>
      </c>
      <c r="B72" s="27">
        <f>IF(C72="NA","NA",IF(E72*D72&gt;=C72,"DESTROYED",((C72-(E72*D72))/C72)))</f>
        <v>1</v>
      </c>
      <c r="C72" s="23">
        <v>10</v>
      </c>
      <c r="D72" s="12">
        <v>1</v>
      </c>
      <c r="E72" s="22">
        <v>0</v>
      </c>
      <c r="F72" s="4" t="s">
        <v>122</v>
      </c>
    </row>
    <row r="73" spans="1:6" s="25" customFormat="1" ht="12.75">
      <c r="A73" s="29" t="s">
        <v>191</v>
      </c>
      <c r="B73" s="27">
        <f>IF(C73="NA","NA",IF(E73*D73&gt;=C73,"DESTROYED",((C73-(E73*D73))/C73)))</f>
        <v>1</v>
      </c>
      <c r="C73" s="23">
        <v>10</v>
      </c>
      <c r="D73" s="12">
        <v>1</v>
      </c>
      <c r="E73" s="22">
        <v>0</v>
      </c>
      <c r="F73" s="4" t="s">
        <v>123</v>
      </c>
    </row>
    <row r="74" spans="1:6" s="25" customFormat="1" ht="12.75">
      <c r="A74" s="29" t="s">
        <v>192</v>
      </c>
      <c r="B74" s="27">
        <f>IF(C74="NA","NA",IF(E74*D74&gt;=C74,"DESTROYED",((C74-(E74*D74))/C74)))</f>
        <v>0.9</v>
      </c>
      <c r="C74" s="23">
        <v>10</v>
      </c>
      <c r="D74" s="12">
        <v>1</v>
      </c>
      <c r="E74" s="22">
        <v>1</v>
      </c>
      <c r="F74" s="4" t="s">
        <v>124</v>
      </c>
    </row>
    <row r="75" spans="1:6" s="25" customFormat="1" ht="12.75">
      <c r="A75" s="29" t="s">
        <v>193</v>
      </c>
      <c r="B75" s="27">
        <f>IF(C75="NA","NA",IF(E75*D75&gt;=C75,"DESTROYED",((C75-(E75*D75))/C75)))</f>
        <v>1</v>
      </c>
      <c r="C75" s="23">
        <v>10</v>
      </c>
      <c r="D75" s="12">
        <v>1</v>
      </c>
      <c r="E75" s="22">
        <v>0</v>
      </c>
      <c r="F75" s="4" t="s">
        <v>125</v>
      </c>
    </row>
    <row r="76" spans="1:6" s="25" customFormat="1" ht="12.75">
      <c r="A76" s="29" t="s">
        <v>194</v>
      </c>
      <c r="B76" s="27">
        <f>IF(C76="NA","NA",IF(E76*D76&gt;=C76,"DESTROYED",((C76-(E76*D76))/C76)))</f>
        <v>0.9</v>
      </c>
      <c r="C76" s="23">
        <v>10</v>
      </c>
      <c r="D76" s="12">
        <v>1</v>
      </c>
      <c r="E76" s="22">
        <v>1</v>
      </c>
      <c r="F76" s="4" t="s">
        <v>126</v>
      </c>
    </row>
    <row r="77" spans="1:6" s="25" customFormat="1" ht="12.75">
      <c r="A77" s="29" t="s">
        <v>195</v>
      </c>
      <c r="B77" s="27">
        <f>IF(C77="NA","NA",IF(E77*D77&gt;=C77,"DESTROYED",((C77-(E77*D77))/C77)))</f>
        <v>1</v>
      </c>
      <c r="C77" s="23">
        <v>10</v>
      </c>
      <c r="D77" s="12">
        <v>1</v>
      </c>
      <c r="E77" s="22">
        <v>0</v>
      </c>
      <c r="F77" s="4" t="s">
        <v>127</v>
      </c>
    </row>
    <row r="78" spans="1:6" s="25" customFormat="1" ht="13.5" thickBot="1">
      <c r="A78" s="29" t="s">
        <v>196</v>
      </c>
      <c r="B78" s="27">
        <f>IF(C78="NA","NA",IF(E78*D78&gt;=C78,"DESTROYED",((C78-(E78*D78))/C78)))</f>
        <v>1</v>
      </c>
      <c r="C78" s="24">
        <v>10</v>
      </c>
      <c r="D78" s="108">
        <v>1</v>
      </c>
      <c r="E78" s="31">
        <v>0</v>
      </c>
      <c r="F78" s="4" t="s">
        <v>128</v>
      </c>
    </row>
    <row r="79" spans="1:13" s="25" customFormat="1" ht="13.5" thickBot="1">
      <c r="A79" s="30" t="s">
        <v>197</v>
      </c>
      <c r="B79" s="105">
        <f>IF(COUNTIF(B80:B85,"DESTROYED")&gt;=1,"DAMAGED",AVERAGE(MIN(B80:B85),HARMEAN(B80:B85)))</f>
        <v>0.88</v>
      </c>
      <c r="C79" s="109" t="s">
        <v>149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</row>
    <row r="80" spans="1:6" s="25" customFormat="1" ht="12.75">
      <c r="A80" s="29" t="s">
        <v>198</v>
      </c>
      <c r="B80" s="27">
        <f>IF(C80="NA","NA",IF(E80*D80&gt;=C80,"DESTROYED",((C80-(E80*D80))/C80)))</f>
        <v>1</v>
      </c>
      <c r="C80" s="32">
        <v>15</v>
      </c>
      <c r="D80" s="106">
        <v>2</v>
      </c>
      <c r="E80" s="33">
        <v>0</v>
      </c>
      <c r="F80" s="4" t="s">
        <v>129</v>
      </c>
    </row>
    <row r="81" spans="1:6" s="25" customFormat="1" ht="12.75">
      <c r="A81" s="29" t="s">
        <v>199</v>
      </c>
      <c r="B81" s="27">
        <f>IF(C81="NA","NA",IF(E81*D81&gt;=C81,"DESTROYED",((C81-(E81*D81))/C81)))</f>
        <v>1</v>
      </c>
      <c r="C81" s="23">
        <v>10</v>
      </c>
      <c r="D81" s="12">
        <v>2</v>
      </c>
      <c r="E81" s="22">
        <v>0</v>
      </c>
      <c r="F81" s="4" t="s">
        <v>130</v>
      </c>
    </row>
    <row r="82" spans="1:6" s="25" customFormat="1" ht="12.75">
      <c r="A82" s="29" t="s">
        <v>200</v>
      </c>
      <c r="B82" s="27">
        <f>IF(C82="NA","NA",IF(E82*D82&gt;=C82,"DESTROYED",((C82-(E82*D82))/C82)))</f>
        <v>1</v>
      </c>
      <c r="C82" s="23">
        <v>20</v>
      </c>
      <c r="D82" s="12">
        <v>2</v>
      </c>
      <c r="E82" s="22">
        <v>0</v>
      </c>
      <c r="F82" s="4" t="s">
        <v>131</v>
      </c>
    </row>
    <row r="83" spans="1:6" s="25" customFormat="1" ht="12.75">
      <c r="A83" s="29" t="s">
        <v>201</v>
      </c>
      <c r="B83" s="27">
        <f>IF(C83="NA","NA",IF(E83*D83&gt;=C83,"DESTROYED",((C83-(E83*D83))/C83)))</f>
        <v>1</v>
      </c>
      <c r="C83" s="23">
        <v>10</v>
      </c>
      <c r="D83" s="12">
        <v>2</v>
      </c>
      <c r="E83" s="22">
        <v>0</v>
      </c>
      <c r="F83" s="4" t="s">
        <v>132</v>
      </c>
    </row>
    <row r="84" spans="1:6" s="25" customFormat="1" ht="12.75">
      <c r="A84" s="29" t="s">
        <v>202</v>
      </c>
      <c r="B84" s="27">
        <f>IF(C84="NA","NA",IF(E84*D84&gt;=C84,"DESTROYED",((C84-(E84*D84))/C84)))</f>
        <v>1</v>
      </c>
      <c r="C84" s="23">
        <v>10</v>
      </c>
      <c r="D84" s="12">
        <v>2</v>
      </c>
      <c r="E84" s="22">
        <v>0</v>
      </c>
      <c r="F84" s="4" t="s">
        <v>133</v>
      </c>
    </row>
    <row r="85" spans="1:6" s="25" customFormat="1" ht="13.5" thickBot="1">
      <c r="A85" s="29" t="s">
        <v>203</v>
      </c>
      <c r="B85" s="27">
        <f>IF(C85="NA","NA",IF(E85*D85&gt;=C85,"DESTROYED",((C85-(E85*D85))/C85)))</f>
        <v>0.8</v>
      </c>
      <c r="C85" s="24">
        <v>10</v>
      </c>
      <c r="D85" s="108">
        <v>2</v>
      </c>
      <c r="E85" s="31">
        <v>1</v>
      </c>
      <c r="F85" s="4" t="s">
        <v>88</v>
      </c>
    </row>
    <row r="86" spans="1:13" s="25" customFormat="1" ht="13.5" thickBot="1">
      <c r="A86" s="30" t="s">
        <v>204</v>
      </c>
      <c r="B86" s="105">
        <f>IF(COUNTIF(B87:B93,"DESTROYED")&gt;=1,"DAMAGED",AVERAGE(MIN(B87:B93),HARMEAN(B87:B93)))</f>
        <v>1</v>
      </c>
      <c r="C86" s="109" t="s">
        <v>150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</row>
    <row r="87" spans="1:12" s="25" customFormat="1" ht="12.75">
      <c r="A87" s="29" t="s">
        <v>205</v>
      </c>
      <c r="B87" s="27">
        <f>IF(C87="NA","NA",IF(E87*D87&gt;=C87,"DESTROYED",((C87-(E87*D87))/C87)))</f>
        <v>1</v>
      </c>
      <c r="C87" s="32">
        <v>10</v>
      </c>
      <c r="D87" s="106">
        <v>2</v>
      </c>
      <c r="E87" s="33">
        <v>0</v>
      </c>
      <c r="F87" s="4" t="s">
        <v>134</v>
      </c>
      <c r="H87" s="34"/>
      <c r="I87" s="34"/>
      <c r="J87" s="34"/>
      <c r="K87" s="34"/>
      <c r="L87" s="34"/>
    </row>
    <row r="88" spans="1:6" s="25" customFormat="1" ht="12.75">
      <c r="A88" s="29" t="s">
        <v>206</v>
      </c>
      <c r="B88" s="27">
        <f>IF(C88="NA","NA",IF(E88*D88&gt;=C88,"DESTROYED",((C88-(E88*D88))/C88)))</f>
        <v>1</v>
      </c>
      <c r="C88" s="23">
        <v>10</v>
      </c>
      <c r="D88" s="12">
        <v>2</v>
      </c>
      <c r="E88" s="22">
        <v>0</v>
      </c>
      <c r="F88" s="4" t="s">
        <v>89</v>
      </c>
    </row>
    <row r="89" spans="1:6" s="25" customFormat="1" ht="12.75">
      <c r="A89" s="29" t="s">
        <v>207</v>
      </c>
      <c r="B89" s="27">
        <f>IF(C89="NA","NA",IF(E89*D89&gt;=C89,"DESTROYED",((C89-(E89*D89))/C89)))</f>
        <v>1</v>
      </c>
      <c r="C89" s="23">
        <v>10</v>
      </c>
      <c r="D89" s="12">
        <v>1</v>
      </c>
      <c r="E89" s="22">
        <v>0</v>
      </c>
      <c r="F89" s="4" t="s">
        <v>135</v>
      </c>
    </row>
    <row r="90" spans="1:6" s="25" customFormat="1" ht="12.75">
      <c r="A90" s="29" t="s">
        <v>208</v>
      </c>
      <c r="B90" s="27">
        <f>IF(C90="NA","NA",IF(E90*D90&gt;=C90,"DESTROYED",((C90-(E90*D90))/C90)))</f>
        <v>1</v>
      </c>
      <c r="C90" s="23">
        <v>10</v>
      </c>
      <c r="D90" s="12">
        <v>1</v>
      </c>
      <c r="E90" s="22">
        <v>0</v>
      </c>
      <c r="F90" s="4" t="s">
        <v>136</v>
      </c>
    </row>
    <row r="91" spans="1:6" s="25" customFormat="1" ht="12.75">
      <c r="A91" s="29" t="s">
        <v>209</v>
      </c>
      <c r="B91" s="27">
        <f>IF(C91="NA","NA",IF(E91*D91&gt;=C91,"DESTROYED",((C91-(E91*D91))/C91)))</f>
        <v>1</v>
      </c>
      <c r="C91" s="23">
        <v>10</v>
      </c>
      <c r="D91" s="12">
        <v>2</v>
      </c>
      <c r="E91" s="22">
        <v>0</v>
      </c>
      <c r="F91" s="4" t="s">
        <v>137</v>
      </c>
    </row>
    <row r="92" spans="1:6" s="25" customFormat="1" ht="12.75">
      <c r="A92" s="29" t="s">
        <v>210</v>
      </c>
      <c r="B92" s="27">
        <f>IF(C92="NA","NA",IF(E92*D92&gt;=C92,"DESTROYED",((C92-(E92*D92))/C92)))</f>
        <v>1</v>
      </c>
      <c r="C92" s="23">
        <v>10</v>
      </c>
      <c r="D92" s="12">
        <v>2</v>
      </c>
      <c r="E92" s="22">
        <v>0</v>
      </c>
      <c r="F92" s="4" t="s">
        <v>138</v>
      </c>
    </row>
    <row r="93" spans="1:6" s="25" customFormat="1" ht="13.5" thickBot="1">
      <c r="A93" s="29" t="s">
        <v>211</v>
      </c>
      <c r="B93" s="27">
        <f>IF(C93="NA","NA",IF(E93*D93&gt;=C93,"DESTROYED",((C93-(E93*D93))/C93)))</f>
        <v>1</v>
      </c>
      <c r="C93" s="24">
        <v>10</v>
      </c>
      <c r="D93" s="108">
        <v>2</v>
      </c>
      <c r="E93" s="31">
        <v>0</v>
      </c>
      <c r="F93" s="4" t="s">
        <v>139</v>
      </c>
    </row>
    <row r="94" spans="1:13" s="25" customFormat="1" ht="13.5" thickBot="1">
      <c r="A94" s="30" t="s">
        <v>212</v>
      </c>
      <c r="B94" s="105">
        <f>IF(COUNTIF(B95:B99,"DESTROYED")&gt;=1,"DAMAGED",AVERAGE(MIN(B95:B99),HARMEAN(B95:B99)))</f>
        <v>1</v>
      </c>
      <c r="C94" s="109" t="s">
        <v>151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</row>
    <row r="95" spans="1:6" s="25" customFormat="1" ht="12.75">
      <c r="A95" s="29" t="s">
        <v>213</v>
      </c>
      <c r="B95" s="27">
        <f>IF(C95="NA","NA",IF(E95*D95&gt;=C95,"DESTROYED",((C95-(E95*D95))/C95)))</f>
        <v>1</v>
      </c>
      <c r="C95" s="32">
        <v>15</v>
      </c>
      <c r="D95" s="106">
        <v>3</v>
      </c>
      <c r="E95" s="33">
        <v>0</v>
      </c>
      <c r="F95" s="4" t="s">
        <v>140</v>
      </c>
    </row>
    <row r="96" spans="1:6" s="25" customFormat="1" ht="12.75">
      <c r="A96" s="29" t="s">
        <v>214</v>
      </c>
      <c r="B96" s="27">
        <f>IF(C96="NA","NA",IF(E96*D96&gt;=C96,"DESTROYED",((C96-(E96*D96))/C96)))</f>
        <v>1</v>
      </c>
      <c r="C96" s="23">
        <v>10</v>
      </c>
      <c r="D96" s="12">
        <v>3</v>
      </c>
      <c r="E96" s="22">
        <v>0</v>
      </c>
      <c r="F96" s="4" t="s">
        <v>141</v>
      </c>
    </row>
    <row r="97" spans="1:6" s="25" customFormat="1" ht="12.75">
      <c r="A97" s="29" t="s">
        <v>215</v>
      </c>
      <c r="B97" s="27">
        <f>IF(C97="NA","NA",IF(E97*D97&gt;=C97,"DESTROYED",((C97-(E97*D97))/C97)))</f>
        <v>1</v>
      </c>
      <c r="C97" s="23">
        <v>25</v>
      </c>
      <c r="D97" s="12">
        <v>2</v>
      </c>
      <c r="E97" s="22">
        <v>0</v>
      </c>
      <c r="F97" s="4" t="s">
        <v>142</v>
      </c>
    </row>
    <row r="98" spans="1:6" s="25" customFormat="1" ht="12.75">
      <c r="A98" s="29" t="s">
        <v>216</v>
      </c>
      <c r="B98" s="27">
        <f>IF(C98="NA","NA",IF(E98*D98&gt;=C98,"DESTROYED",((C98-(E98*D98))/C98)))</f>
        <v>1</v>
      </c>
      <c r="C98" s="23">
        <v>25</v>
      </c>
      <c r="D98" s="12">
        <v>2</v>
      </c>
      <c r="E98" s="22">
        <v>0</v>
      </c>
      <c r="F98" s="4" t="s">
        <v>143</v>
      </c>
    </row>
    <row r="99" spans="1:6" s="25" customFormat="1" ht="13.5" thickBot="1">
      <c r="A99" s="29" t="s">
        <v>217</v>
      </c>
      <c r="B99" s="27">
        <f>IF(C99="NA","NA",IF(E99*D99&gt;=C99,"DESTROYED",((C99-(E99*D99))/C99)))</f>
        <v>1</v>
      </c>
      <c r="C99" s="24">
        <v>25</v>
      </c>
      <c r="D99" s="108">
        <v>2</v>
      </c>
      <c r="E99" s="31">
        <v>0</v>
      </c>
      <c r="F99" s="4" t="s">
        <v>144</v>
      </c>
    </row>
    <row r="100" spans="1:13" ht="13.5" thickBot="1">
      <c r="A100" s="56" t="s">
        <v>235</v>
      </c>
      <c r="B100" s="105">
        <f>IF(COUNTIF(B101:B109,"DESTROYED")&gt;=1,"DAMAGED",AVERAGE(MIN(B101:B109),HARMEAN(B101:B109)))</f>
        <v>1</v>
      </c>
      <c r="C100" s="109" t="s">
        <v>326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1:6" ht="11.25">
      <c r="A101" s="6" t="s">
        <v>13</v>
      </c>
      <c r="B101" s="27" t="str">
        <f>IF(C101="NA","NA",IF(E101*D101&gt;=C101,"DESTROYED",((C101-(E101*D101))/C101)))</f>
        <v>NA</v>
      </c>
      <c r="C101" s="32" t="s">
        <v>40</v>
      </c>
      <c r="D101" s="106">
        <v>1</v>
      </c>
      <c r="E101" s="33">
        <v>0</v>
      </c>
      <c r="F101" s="12"/>
    </row>
    <row r="102" spans="1:6" ht="11.25">
      <c r="A102" s="6" t="s">
        <v>14</v>
      </c>
      <c r="B102" s="27">
        <f>IF(C102="NA","NA",IF(E102*D102&gt;=C102,"DESTROYED",((C102-(E102*D102))/C102)))</f>
        <v>1</v>
      </c>
      <c r="C102" s="23">
        <v>50</v>
      </c>
      <c r="D102" s="12">
        <v>2</v>
      </c>
      <c r="E102" s="22">
        <v>0</v>
      </c>
      <c r="F102" s="12"/>
    </row>
    <row r="103" spans="1:6" ht="11.25">
      <c r="A103" s="6" t="s">
        <v>17</v>
      </c>
      <c r="B103" s="27" t="str">
        <f>IF(C103="NA","NA",IF(E103*D103&gt;=C103,"DESTROYED",((C103-(E103*D103))/C103)))</f>
        <v>NA</v>
      </c>
      <c r="C103" s="23" t="s">
        <v>40</v>
      </c>
      <c r="D103" s="12">
        <v>1</v>
      </c>
      <c r="E103" s="22">
        <v>0</v>
      </c>
      <c r="F103" s="12"/>
    </row>
    <row r="104" spans="1:6" ht="11.25">
      <c r="A104" s="6" t="s">
        <v>16</v>
      </c>
      <c r="B104" s="27" t="str">
        <f>IF(C104="NA","NA",IF(E104*D104&gt;=C104,"DESTROYED",((C104-(E104*D104))/C104)))</f>
        <v>NA</v>
      </c>
      <c r="C104" s="23" t="s">
        <v>40</v>
      </c>
      <c r="D104" s="12">
        <v>1</v>
      </c>
      <c r="E104" s="22">
        <v>0</v>
      </c>
      <c r="F104" s="12"/>
    </row>
    <row r="105" spans="1:6" ht="11.25">
      <c r="A105" s="6" t="s">
        <v>15</v>
      </c>
      <c r="B105" s="27" t="str">
        <f>IF(C105="NA","NA",IF(E105*D105&gt;=C105,"DESTROYED",((C105-(E105*D105))/C105)))</f>
        <v>NA</v>
      </c>
      <c r="C105" s="23" t="s">
        <v>40</v>
      </c>
      <c r="D105" s="12">
        <v>1</v>
      </c>
      <c r="E105" s="22">
        <v>0</v>
      </c>
      <c r="F105" s="12"/>
    </row>
    <row r="106" spans="1:6" ht="11.25">
      <c r="A106" s="6" t="s">
        <v>53</v>
      </c>
      <c r="B106" s="27" t="str">
        <f>IF(C106="NA","NA",IF(E106*D106&gt;=C106,"DESTROYED",((C106-(E106*D106))/C106)))</f>
        <v>NA</v>
      </c>
      <c r="C106" s="23" t="s">
        <v>40</v>
      </c>
      <c r="D106" s="12">
        <v>1</v>
      </c>
      <c r="E106" s="22">
        <v>0</v>
      </c>
      <c r="F106" s="12"/>
    </row>
    <row r="107" spans="2:6" ht="11.25">
      <c r="B107" s="27" t="str">
        <f>IF(C107="NA","NA",IF(E107*D107&gt;=C107,"DESTROYED",((C107-(E107*D107))/C107)))</f>
        <v>NA</v>
      </c>
      <c r="C107" s="23" t="s">
        <v>40</v>
      </c>
      <c r="D107" s="12">
        <v>1</v>
      </c>
      <c r="E107" s="22">
        <v>0</v>
      </c>
      <c r="F107" s="12"/>
    </row>
    <row r="108" spans="2:6" ht="11.25">
      <c r="B108" s="27" t="str">
        <f>IF(C108="NA","NA",IF(E108*D108&gt;=C108,"DESTROYED",((C108-(E108*D108))/C108)))</f>
        <v>NA</v>
      </c>
      <c r="C108" s="23" t="s">
        <v>40</v>
      </c>
      <c r="D108" s="12">
        <v>1</v>
      </c>
      <c r="E108" s="22">
        <v>0</v>
      </c>
      <c r="F108" s="12"/>
    </row>
    <row r="109" spans="2:6" ht="11.25">
      <c r="B109" s="27" t="str">
        <f>IF(C109="NA","NA",IF(E109*D109&gt;=C109,"DESTROYED",((C109-(E109*D109))/C109)))</f>
        <v>NA</v>
      </c>
      <c r="C109" s="23" t="s">
        <v>40</v>
      </c>
      <c r="D109" s="12">
        <v>1</v>
      </c>
      <c r="E109" s="22">
        <v>0</v>
      </c>
      <c r="F109" s="12"/>
    </row>
    <row r="119" ht="11.25">
      <c r="H119" s="4" t="s">
        <v>288</v>
      </c>
    </row>
  </sheetData>
  <sheetProtection/>
  <mergeCells count="27">
    <mergeCell ref="C100:M100"/>
    <mergeCell ref="B23:G23"/>
    <mergeCell ref="I18:K18"/>
    <mergeCell ref="D10:E10"/>
    <mergeCell ref="D11:E11"/>
    <mergeCell ref="D6:E6"/>
    <mergeCell ref="D7:E7"/>
    <mergeCell ref="D8:E8"/>
    <mergeCell ref="D9:E9"/>
    <mergeCell ref="B2:C2"/>
    <mergeCell ref="B3:C3"/>
    <mergeCell ref="B4:C4"/>
    <mergeCell ref="A6:B6"/>
    <mergeCell ref="C33:M33"/>
    <mergeCell ref="C41:M41"/>
    <mergeCell ref="C94:M94"/>
    <mergeCell ref="C79:M79"/>
    <mergeCell ref="C86:M86"/>
    <mergeCell ref="C58:M58"/>
    <mergeCell ref="C67:M67"/>
    <mergeCell ref="B28:G28"/>
    <mergeCell ref="B29:G29"/>
    <mergeCell ref="B30:G30"/>
    <mergeCell ref="B24:G24"/>
    <mergeCell ref="B25:G25"/>
    <mergeCell ref="B26:G26"/>
    <mergeCell ref="B27:G27"/>
  </mergeCells>
  <conditionalFormatting sqref="G15">
    <cfRule type="expression" priority="1" dxfId="0" stopIfTrue="1">
      <formula>$B$10="Air"</formula>
    </cfRule>
    <cfRule type="expression" priority="2" dxfId="0" stopIfTrue="1">
      <formula>$B$10="Water"</formula>
    </cfRule>
    <cfRule type="expression" priority="3" dxfId="0" stopIfTrue="1">
      <formula>$B$10="Ground"</formula>
    </cfRule>
  </conditionalFormatting>
  <conditionalFormatting sqref="F14:G14 F15">
    <cfRule type="expression" priority="4" dxfId="0" stopIfTrue="1">
      <formula>$B$10="Ground"</formula>
    </cfRule>
    <cfRule type="expression" priority="5" dxfId="0" stopIfTrue="1">
      <formula>$B$10="Water"</formula>
    </cfRule>
  </conditionalFormatting>
  <dataValidations count="4">
    <dataValidation type="list" allowBlank="1" showInputMessage="1" showErrorMessage="1" sqref="A23:A30">
      <formula1>traits</formula1>
    </dataValidation>
    <dataValidation type="list" allowBlank="1" showInputMessage="1" showErrorMessage="1" sqref="F6:F11">
      <formula1>dice</formula1>
    </dataValidation>
    <dataValidation type="list" allowBlank="1" showInputMessage="1" showErrorMessage="1" sqref="B5">
      <formula1>Chassis</formula1>
    </dataValidation>
    <dataValidation type="list" allowBlank="1" showInputMessage="1" showErrorMessage="1" sqref="C19:C21">
      <formula1>Maneuverability</formula1>
    </dataValidation>
  </dataValidations>
  <printOptions/>
  <pageMargins left="0.25" right="0.25" top="0.75" bottom="0.25" header="0.5" footer="0.5"/>
  <pageSetup fitToHeight="1" fitToWidth="1" horizontalDpi="600" verticalDpi="600" orientation="portrait" scale="54" r:id="rId2"/>
  <headerFooter alignWithMargins="0">
    <oddHeader>&amp;L&amp;7Tim's Ship Sheet&amp;R&amp;D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28" sqref="A28"/>
    </sheetView>
  </sheetViews>
  <sheetFormatPr defaultColWidth="9.140625" defaultRowHeight="12.75"/>
  <cols>
    <col min="1" max="1" width="20.28125" style="0" bestFit="1" customWidth="1"/>
    <col min="2" max="2" width="91.57421875" style="0" customWidth="1"/>
    <col min="3" max="3" width="6.28125" style="0" customWidth="1"/>
  </cols>
  <sheetData>
    <row r="1" spans="1:21" ht="12.75">
      <c r="A1" s="57" t="s">
        <v>239</v>
      </c>
      <c r="B1" s="57"/>
      <c r="C1" s="57"/>
      <c r="D1" s="57"/>
      <c r="E1" s="59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2.75">
      <c r="A2" s="57"/>
      <c r="B2" s="57"/>
      <c r="C2" s="57"/>
      <c r="D2" s="57"/>
      <c r="E2" s="59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7" t="s">
        <v>240</v>
      </c>
      <c r="B3" s="58" t="s">
        <v>280</v>
      </c>
      <c r="C3" s="57">
        <v>4</v>
      </c>
      <c r="D3" s="57"/>
      <c r="E3" s="59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57"/>
    </row>
    <row r="4" spans="1:21" ht="12.75">
      <c r="A4" s="57" t="s">
        <v>238</v>
      </c>
      <c r="B4" s="58" t="s">
        <v>289</v>
      </c>
      <c r="C4" s="57">
        <v>2</v>
      </c>
      <c r="D4" s="57"/>
      <c r="E4" s="59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7" t="s">
        <v>241</v>
      </c>
      <c r="B5" s="57" t="s">
        <v>242</v>
      </c>
      <c r="C5" s="57">
        <v>-4</v>
      </c>
      <c r="D5" s="57"/>
      <c r="E5" s="5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2.75">
      <c r="A6" s="57" t="s">
        <v>243</v>
      </c>
      <c r="B6" s="58" t="s">
        <v>275</v>
      </c>
      <c r="C6" s="57">
        <v>-4</v>
      </c>
      <c r="D6" s="57"/>
      <c r="E6" s="59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U6" s="57"/>
    </row>
    <row r="7" spans="1:21" ht="12.75">
      <c r="A7" s="57" t="s">
        <v>245</v>
      </c>
      <c r="B7" s="57" t="s">
        <v>246</v>
      </c>
      <c r="C7" s="57">
        <v>4</v>
      </c>
      <c r="D7" s="57"/>
      <c r="E7" s="59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2.75">
      <c r="A8" s="57" t="s">
        <v>244</v>
      </c>
      <c r="B8" s="58" t="s">
        <v>247</v>
      </c>
      <c r="C8" s="57">
        <v>2</v>
      </c>
      <c r="D8" s="57"/>
      <c r="E8" s="5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7"/>
    </row>
    <row r="9" spans="1:21" ht="12.75">
      <c r="A9" s="57" t="s">
        <v>248</v>
      </c>
      <c r="B9" s="57" t="s">
        <v>276</v>
      </c>
      <c r="C9" s="57">
        <v>-2</v>
      </c>
      <c r="D9" s="57"/>
      <c r="E9" s="5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2.75">
      <c r="A10" s="57" t="s">
        <v>249</v>
      </c>
      <c r="B10" s="58" t="s">
        <v>277</v>
      </c>
      <c r="C10" s="57">
        <v>-2</v>
      </c>
      <c r="D10" s="57"/>
      <c r="E10" s="59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57"/>
    </row>
    <row r="11" spans="1:21" ht="12.75">
      <c r="A11" s="57" t="s">
        <v>250</v>
      </c>
      <c r="B11" s="58" t="s">
        <v>279</v>
      </c>
      <c r="C11" s="57">
        <v>4</v>
      </c>
      <c r="D11" s="57"/>
      <c r="E11" s="59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57"/>
    </row>
    <row r="12" spans="1:21" ht="12.75">
      <c r="A12" s="57" t="s">
        <v>252</v>
      </c>
      <c r="B12" s="58" t="s">
        <v>278</v>
      </c>
      <c r="C12" s="57">
        <v>2</v>
      </c>
      <c r="D12" s="57"/>
      <c r="E12" s="59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57"/>
    </row>
    <row r="13" spans="1:21" ht="12.75">
      <c r="A13" s="57" t="s">
        <v>254</v>
      </c>
      <c r="B13" s="57" t="s">
        <v>255</v>
      </c>
      <c r="C13" s="57">
        <v>2</v>
      </c>
      <c r="D13" s="57"/>
      <c r="E13" s="59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12.75">
      <c r="A14" s="57" t="s">
        <v>257</v>
      </c>
      <c r="B14" s="57" t="s">
        <v>258</v>
      </c>
      <c r="C14" s="57">
        <v>-2</v>
      </c>
      <c r="D14" s="57"/>
      <c r="E14" s="5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12.75">
      <c r="A15" s="57" t="s">
        <v>253</v>
      </c>
      <c r="B15" s="57" t="s">
        <v>281</v>
      </c>
      <c r="C15" s="57">
        <v>4</v>
      </c>
      <c r="D15" s="57"/>
      <c r="E15" s="59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ht="12.75">
      <c r="A16" s="57" t="s">
        <v>251</v>
      </c>
      <c r="B16" s="58" t="s">
        <v>282</v>
      </c>
      <c r="C16" s="57">
        <v>2</v>
      </c>
      <c r="D16" s="57"/>
      <c r="E16" s="59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2.75">
      <c r="A17" s="57" t="s">
        <v>259</v>
      </c>
      <c r="B17" s="58" t="s">
        <v>286</v>
      </c>
      <c r="C17" s="57">
        <v>4</v>
      </c>
      <c r="D17" s="57"/>
      <c r="E17" s="59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7"/>
    </row>
    <row r="18" spans="1:21" ht="12.75">
      <c r="A18" s="57" t="s">
        <v>256</v>
      </c>
      <c r="B18" s="58" t="s">
        <v>287</v>
      </c>
      <c r="C18" s="57">
        <v>2</v>
      </c>
      <c r="D18" s="57"/>
      <c r="E18" s="5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</row>
    <row r="19" spans="1:21" ht="12.75">
      <c r="A19" s="57" t="s">
        <v>260</v>
      </c>
      <c r="B19" s="57" t="s">
        <v>283</v>
      </c>
      <c r="C19" s="57">
        <v>-4</v>
      </c>
      <c r="D19" s="57"/>
      <c r="E19" s="5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2.75">
      <c r="A20" s="57" t="s">
        <v>261</v>
      </c>
      <c r="B20" s="57" t="s">
        <v>284</v>
      </c>
      <c r="C20" s="57">
        <v>-2</v>
      </c>
      <c r="D20" s="57"/>
      <c r="E20" s="59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2.75">
      <c r="A21" s="60" t="s">
        <v>262</v>
      </c>
      <c r="B21" s="57" t="s">
        <v>285</v>
      </c>
      <c r="C21" s="57">
        <v>-2</v>
      </c>
      <c r="D21" s="57"/>
      <c r="E21" s="59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60"/>
      <c r="T21" s="58"/>
      <c r="U21" s="57"/>
    </row>
    <row r="22" spans="1:21" ht="12.75">
      <c r="A22" s="60" t="s">
        <v>263</v>
      </c>
      <c r="B22" s="57" t="s">
        <v>264</v>
      </c>
      <c r="C22" s="57">
        <v>4</v>
      </c>
      <c r="D22" s="57"/>
      <c r="E22" s="59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0"/>
      <c r="T22" s="57"/>
      <c r="U22" s="57"/>
    </row>
    <row r="23" spans="1:21" ht="12.75">
      <c r="A23" s="60" t="s">
        <v>265</v>
      </c>
      <c r="B23" s="57" t="s">
        <v>266</v>
      </c>
      <c r="C23" s="57">
        <v>-2</v>
      </c>
      <c r="D23" s="57"/>
      <c r="E23" s="59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60"/>
      <c r="T23" s="57"/>
      <c r="U23" s="57"/>
    </row>
    <row r="24" spans="1:21" ht="12.75">
      <c r="A24" s="60" t="s">
        <v>267</v>
      </c>
      <c r="B24" s="57" t="s">
        <v>268</v>
      </c>
      <c r="C24" s="57">
        <v>-4</v>
      </c>
      <c r="D24" s="57"/>
      <c r="E24" s="59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60"/>
      <c r="T24" s="57"/>
      <c r="U24" s="57"/>
    </row>
    <row r="25" spans="1:21" ht="12.75">
      <c r="A25" s="60" t="s">
        <v>269</v>
      </c>
      <c r="B25" s="57" t="s">
        <v>270</v>
      </c>
      <c r="C25" s="57">
        <v>-2</v>
      </c>
      <c r="D25" s="57"/>
      <c r="E25" s="59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60"/>
      <c r="T25" s="57"/>
      <c r="U25" s="57"/>
    </row>
    <row r="26" spans="1:21" ht="12.75">
      <c r="A26" s="60" t="s">
        <v>271</v>
      </c>
      <c r="B26" s="57" t="s">
        <v>272</v>
      </c>
      <c r="C26" s="57">
        <v>-4</v>
      </c>
      <c r="D26" s="57"/>
      <c r="E26" s="59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60"/>
      <c r="T26" s="57"/>
      <c r="U26" s="57"/>
    </row>
    <row r="27" spans="1:21" ht="12.75">
      <c r="A27" s="60" t="s">
        <v>273</v>
      </c>
      <c r="B27" s="57" t="s">
        <v>274</v>
      </c>
      <c r="C27" s="57">
        <v>-2</v>
      </c>
      <c r="D27" s="57"/>
      <c r="E27" s="59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0"/>
      <c r="T27" s="57"/>
      <c r="U27" s="57"/>
    </row>
    <row r="28" spans="1:3" ht="12.75">
      <c r="A28" s="85" t="s">
        <v>312</v>
      </c>
      <c r="B28" s="57" t="s">
        <v>313</v>
      </c>
      <c r="C28" s="57">
        <v>-2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98"/>
  <sheetViews>
    <sheetView workbookViewId="0" topLeftCell="A57">
      <selection activeCell="B87" sqref="B87"/>
    </sheetView>
  </sheetViews>
  <sheetFormatPr defaultColWidth="9.140625" defaultRowHeight="12.75"/>
  <cols>
    <col min="1" max="1" width="24.28125" style="0" customWidth="1"/>
    <col min="5" max="5" width="11.140625" style="0" customWidth="1"/>
    <col min="6" max="6" width="10.7109375" style="0" customWidth="1"/>
    <col min="14" max="14" width="24.57421875" style="0" bestFit="1" customWidth="1"/>
  </cols>
  <sheetData>
    <row r="1" spans="1:10" ht="12.75">
      <c r="A1" s="2" t="s">
        <v>0</v>
      </c>
      <c r="C1" s="18" t="s">
        <v>21</v>
      </c>
      <c r="E1" s="104" t="s">
        <v>31</v>
      </c>
      <c r="F1" s="104"/>
      <c r="I1" t="s">
        <v>60</v>
      </c>
      <c r="J1" t="s">
        <v>59</v>
      </c>
    </row>
    <row r="2" spans="1:3" ht="12.75">
      <c r="A2" s="1"/>
      <c r="C2" s="16"/>
    </row>
    <row r="3" spans="1:9" ht="12.75">
      <c r="A3" s="1" t="s">
        <v>1</v>
      </c>
      <c r="C3" s="21" t="s">
        <v>51</v>
      </c>
      <c r="E3" t="s">
        <v>32</v>
      </c>
      <c r="F3" s="20" t="s">
        <v>40</v>
      </c>
      <c r="G3">
        <v>0</v>
      </c>
      <c r="I3">
        <v>0</v>
      </c>
    </row>
    <row r="4" spans="1:15" ht="12.75">
      <c r="A4" s="1" t="s">
        <v>2</v>
      </c>
      <c r="C4" s="16">
        <v>100</v>
      </c>
      <c r="E4" t="s">
        <v>33</v>
      </c>
      <c r="F4" s="17" t="s">
        <v>49</v>
      </c>
      <c r="G4">
        <v>2</v>
      </c>
      <c r="I4">
        <v>1</v>
      </c>
      <c r="J4" t="s">
        <v>61</v>
      </c>
      <c r="N4" t="s">
        <v>61</v>
      </c>
      <c r="O4">
        <v>2</v>
      </c>
    </row>
    <row r="5" spans="1:15" ht="12.75">
      <c r="A5" s="1" t="s">
        <v>3</v>
      </c>
      <c r="C5" s="16">
        <v>95</v>
      </c>
      <c r="E5" t="s">
        <v>34</v>
      </c>
      <c r="F5" s="20" t="s">
        <v>42</v>
      </c>
      <c r="G5">
        <v>4</v>
      </c>
      <c r="I5">
        <v>2</v>
      </c>
      <c r="J5" t="s">
        <v>61</v>
      </c>
      <c r="N5" t="s">
        <v>62</v>
      </c>
      <c r="O5">
        <v>4</v>
      </c>
    </row>
    <row r="6" spans="1:15" ht="12.75">
      <c r="A6" s="1" t="s">
        <v>4</v>
      </c>
      <c r="C6" s="16">
        <v>90</v>
      </c>
      <c r="E6" t="s">
        <v>35</v>
      </c>
      <c r="F6" s="20" t="s">
        <v>43</v>
      </c>
      <c r="G6">
        <v>8</v>
      </c>
      <c r="I6">
        <v>3</v>
      </c>
      <c r="J6" t="s">
        <v>62</v>
      </c>
      <c r="N6" t="s">
        <v>63</v>
      </c>
      <c r="O6">
        <v>6</v>
      </c>
    </row>
    <row r="7" spans="1:15" ht="12.75">
      <c r="A7" s="1"/>
      <c r="C7" s="16">
        <v>85</v>
      </c>
      <c r="E7" t="s">
        <v>36</v>
      </c>
      <c r="F7" s="20" t="s">
        <v>44</v>
      </c>
      <c r="G7">
        <v>16</v>
      </c>
      <c r="I7">
        <v>4</v>
      </c>
      <c r="J7" t="s">
        <v>62</v>
      </c>
      <c r="N7" t="s">
        <v>64</v>
      </c>
      <c r="O7">
        <v>8</v>
      </c>
    </row>
    <row r="8" spans="1:15" ht="12.75">
      <c r="A8" s="1"/>
      <c r="C8" s="16">
        <v>80</v>
      </c>
      <c r="E8" t="s">
        <v>37</v>
      </c>
      <c r="F8" s="20" t="s">
        <v>45</v>
      </c>
      <c r="G8">
        <v>32</v>
      </c>
      <c r="I8">
        <v>5</v>
      </c>
      <c r="J8" t="s">
        <v>63</v>
      </c>
      <c r="N8" t="s">
        <v>65</v>
      </c>
      <c r="O8">
        <v>10</v>
      </c>
    </row>
    <row r="9" spans="1:15" ht="12.75">
      <c r="A9" s="1"/>
      <c r="C9" s="16">
        <v>75</v>
      </c>
      <c r="E9" t="s">
        <v>38</v>
      </c>
      <c r="F9" s="20" t="s">
        <v>46</v>
      </c>
      <c r="G9">
        <v>64</v>
      </c>
      <c r="I9">
        <v>6</v>
      </c>
      <c r="J9" t="s">
        <v>63</v>
      </c>
      <c r="N9" t="s">
        <v>66</v>
      </c>
      <c r="O9">
        <v>12</v>
      </c>
    </row>
    <row r="10" spans="1:15" ht="12.75">
      <c r="A10" s="1"/>
      <c r="C10" s="16">
        <v>70</v>
      </c>
      <c r="E10" t="s">
        <v>39</v>
      </c>
      <c r="F10" s="20" t="s">
        <v>48</v>
      </c>
      <c r="G10">
        <v>128</v>
      </c>
      <c r="I10">
        <v>7</v>
      </c>
      <c r="J10" t="s">
        <v>64</v>
      </c>
      <c r="N10" t="s">
        <v>67</v>
      </c>
      <c r="O10">
        <v>14</v>
      </c>
    </row>
    <row r="11" spans="1:15" ht="12.75">
      <c r="A11" s="1"/>
      <c r="C11" s="16">
        <v>65</v>
      </c>
      <c r="F11" s="19"/>
      <c r="I11">
        <v>8</v>
      </c>
      <c r="J11" t="s">
        <v>64</v>
      </c>
      <c r="N11" t="s">
        <v>68</v>
      </c>
      <c r="O11">
        <v>16</v>
      </c>
    </row>
    <row r="12" spans="1:15" ht="12.75">
      <c r="A12" s="1"/>
      <c r="C12" s="16">
        <v>60</v>
      </c>
      <c r="F12" s="19"/>
      <c r="I12">
        <v>9</v>
      </c>
      <c r="J12" t="s">
        <v>65</v>
      </c>
      <c r="N12" t="s">
        <v>69</v>
      </c>
      <c r="O12">
        <v>18</v>
      </c>
    </row>
    <row r="13" spans="3:15" ht="12.75">
      <c r="C13" s="16">
        <v>55</v>
      </c>
      <c r="E13" t="s">
        <v>220</v>
      </c>
      <c r="F13" s="19" t="s">
        <v>224</v>
      </c>
      <c r="I13">
        <v>10</v>
      </c>
      <c r="J13" t="s">
        <v>65</v>
      </c>
      <c r="N13" t="s">
        <v>70</v>
      </c>
      <c r="O13">
        <v>20</v>
      </c>
    </row>
    <row r="14" spans="3:15" ht="12.75">
      <c r="C14" s="16">
        <v>50</v>
      </c>
      <c r="F14" s="19"/>
      <c r="I14">
        <v>11</v>
      </c>
      <c r="J14" t="s">
        <v>66</v>
      </c>
      <c r="N14" t="s">
        <v>71</v>
      </c>
      <c r="O14">
        <v>22</v>
      </c>
    </row>
    <row r="15" spans="1:15" ht="12.75">
      <c r="A15" s="2" t="s">
        <v>5</v>
      </c>
      <c r="C15" s="16">
        <v>45</v>
      </c>
      <c r="E15" t="s">
        <v>225</v>
      </c>
      <c r="F15" s="11">
        <v>1</v>
      </c>
      <c r="I15">
        <v>12</v>
      </c>
      <c r="J15" t="s">
        <v>66</v>
      </c>
      <c r="N15" t="s">
        <v>72</v>
      </c>
      <c r="O15">
        <v>24</v>
      </c>
    </row>
    <row r="16" spans="1:15" ht="12.75">
      <c r="A16" s="8"/>
      <c r="C16" s="16">
        <v>40</v>
      </c>
      <c r="E16" t="s">
        <v>226</v>
      </c>
      <c r="F16" s="11">
        <v>2</v>
      </c>
      <c r="I16">
        <v>13</v>
      </c>
      <c r="J16" t="s">
        <v>67</v>
      </c>
      <c r="N16" t="s">
        <v>73</v>
      </c>
      <c r="O16">
        <v>26</v>
      </c>
    </row>
    <row r="17" spans="1:15" ht="12.75">
      <c r="A17" s="8" t="s">
        <v>6</v>
      </c>
      <c r="C17" s="16">
        <v>35</v>
      </c>
      <c r="E17" t="s">
        <v>227</v>
      </c>
      <c r="F17" s="11">
        <v>3</v>
      </c>
      <c r="I17">
        <v>14</v>
      </c>
      <c r="J17" t="s">
        <v>67</v>
      </c>
      <c r="N17" t="s">
        <v>74</v>
      </c>
      <c r="O17">
        <v>28</v>
      </c>
    </row>
    <row r="18" spans="1:15" ht="12.75">
      <c r="A18" s="8" t="s">
        <v>7</v>
      </c>
      <c r="C18" s="16">
        <v>30</v>
      </c>
      <c r="E18" t="s">
        <v>228</v>
      </c>
      <c r="F18" s="11">
        <v>4</v>
      </c>
      <c r="I18">
        <v>15</v>
      </c>
      <c r="J18" t="s">
        <v>68</v>
      </c>
      <c r="N18" t="s">
        <v>75</v>
      </c>
      <c r="O18">
        <v>30</v>
      </c>
    </row>
    <row r="19" spans="1:15" ht="12.75">
      <c r="A19" s="8" t="s">
        <v>8</v>
      </c>
      <c r="C19" s="16">
        <v>25</v>
      </c>
      <c r="E19" t="s">
        <v>229</v>
      </c>
      <c r="F19" s="11">
        <v>5</v>
      </c>
      <c r="I19">
        <v>16</v>
      </c>
      <c r="J19" t="s">
        <v>68</v>
      </c>
      <c r="N19" t="s">
        <v>76</v>
      </c>
      <c r="O19">
        <v>32</v>
      </c>
    </row>
    <row r="20" spans="1:15" ht="12.75">
      <c r="A20" s="8" t="s">
        <v>9</v>
      </c>
      <c r="C20" s="16">
        <v>20</v>
      </c>
      <c r="E20" t="s">
        <v>230</v>
      </c>
      <c r="F20" s="11">
        <v>6</v>
      </c>
      <c r="I20">
        <v>17</v>
      </c>
      <c r="J20" t="s">
        <v>69</v>
      </c>
      <c r="N20" t="s">
        <v>77</v>
      </c>
      <c r="O20">
        <v>34</v>
      </c>
    </row>
    <row r="21" spans="1:15" ht="12.75">
      <c r="A21" s="8" t="s">
        <v>10</v>
      </c>
      <c r="C21" s="16">
        <v>15</v>
      </c>
      <c r="E21" t="s">
        <v>231</v>
      </c>
      <c r="F21" s="11">
        <v>7</v>
      </c>
      <c r="I21">
        <v>18</v>
      </c>
      <c r="J21" t="s">
        <v>69</v>
      </c>
      <c r="N21" t="s">
        <v>78</v>
      </c>
      <c r="O21">
        <v>36</v>
      </c>
    </row>
    <row r="22" spans="1:15" ht="12.75">
      <c r="A22" s="8"/>
      <c r="C22" s="16">
        <v>10</v>
      </c>
      <c r="E22" t="s">
        <v>232</v>
      </c>
      <c r="F22" s="11">
        <v>8</v>
      </c>
      <c r="I22">
        <v>19</v>
      </c>
      <c r="J22" t="s">
        <v>70</v>
      </c>
      <c r="N22" t="s">
        <v>79</v>
      </c>
      <c r="O22">
        <v>38</v>
      </c>
    </row>
    <row r="23" spans="1:15" ht="12.75">
      <c r="A23" s="8"/>
      <c r="C23" s="16">
        <v>5</v>
      </c>
      <c r="E23" t="s">
        <v>233</v>
      </c>
      <c r="F23" s="11">
        <v>9</v>
      </c>
      <c r="I23">
        <v>20</v>
      </c>
      <c r="J23" t="s">
        <v>70</v>
      </c>
      <c r="N23" t="s">
        <v>80</v>
      </c>
      <c r="O23">
        <v>40</v>
      </c>
    </row>
    <row r="24" spans="1:15" ht="12.75">
      <c r="A24" s="8"/>
      <c r="C24" s="16">
        <v>0</v>
      </c>
      <c r="E24" t="s">
        <v>234</v>
      </c>
      <c r="F24" s="11">
        <v>10</v>
      </c>
      <c r="I24">
        <v>21</v>
      </c>
      <c r="J24" t="s">
        <v>71</v>
      </c>
      <c r="N24" t="s">
        <v>81</v>
      </c>
      <c r="O24">
        <v>42</v>
      </c>
    </row>
    <row r="25" spans="1:15" ht="12.75">
      <c r="A25" s="8"/>
      <c r="C25" s="16">
        <v>-5</v>
      </c>
      <c r="I25">
        <v>22</v>
      </c>
      <c r="J25" t="s">
        <v>71</v>
      </c>
      <c r="N25" t="s">
        <v>82</v>
      </c>
      <c r="O25">
        <v>44</v>
      </c>
    </row>
    <row r="26" spans="1:15" ht="12.75">
      <c r="A26" s="8"/>
      <c r="C26" s="16">
        <v>-10</v>
      </c>
      <c r="I26">
        <v>23</v>
      </c>
      <c r="J26" t="s">
        <v>72</v>
      </c>
      <c r="N26" t="s">
        <v>83</v>
      </c>
      <c r="O26">
        <v>46</v>
      </c>
    </row>
    <row r="27" spans="1:15" ht="12.75">
      <c r="A27" s="8"/>
      <c r="C27" s="16">
        <v>-15</v>
      </c>
      <c r="I27">
        <v>24</v>
      </c>
      <c r="J27" t="s">
        <v>72</v>
      </c>
      <c r="N27" t="s">
        <v>84</v>
      </c>
      <c r="O27">
        <v>48</v>
      </c>
    </row>
    <row r="28" spans="3:15" ht="12.75">
      <c r="C28" s="16">
        <v>-20</v>
      </c>
      <c r="I28">
        <v>25</v>
      </c>
      <c r="J28" t="s">
        <v>73</v>
      </c>
      <c r="N28" t="s">
        <v>85</v>
      </c>
      <c r="O28">
        <v>50</v>
      </c>
    </row>
    <row r="29" spans="3:10" ht="12.75">
      <c r="C29" s="16"/>
      <c r="I29">
        <v>26</v>
      </c>
      <c r="J29" t="s">
        <v>73</v>
      </c>
    </row>
    <row r="30" spans="3:10" ht="12.75">
      <c r="C30" s="16"/>
      <c r="I30">
        <v>27</v>
      </c>
      <c r="J30" t="s">
        <v>74</v>
      </c>
    </row>
    <row r="31" spans="3:10" ht="12.75">
      <c r="C31" s="16"/>
      <c r="I31">
        <v>28</v>
      </c>
      <c r="J31" t="s">
        <v>74</v>
      </c>
    </row>
    <row r="32" spans="3:10" ht="12.75">
      <c r="C32" s="16"/>
      <c r="I32">
        <v>29</v>
      </c>
      <c r="J32" t="s">
        <v>75</v>
      </c>
    </row>
    <row r="33" spans="3:10" ht="12.75">
      <c r="C33" s="11"/>
      <c r="I33">
        <v>30</v>
      </c>
      <c r="J33" t="s">
        <v>75</v>
      </c>
    </row>
    <row r="34" spans="3:10" ht="12.75">
      <c r="C34" s="11"/>
      <c r="I34">
        <v>31</v>
      </c>
      <c r="J34" t="s">
        <v>76</v>
      </c>
    </row>
    <row r="35" spans="3:10" ht="12.75">
      <c r="C35" s="11"/>
      <c r="I35">
        <v>32</v>
      </c>
      <c r="J35" t="s">
        <v>76</v>
      </c>
    </row>
    <row r="36" spans="3:10" ht="12.75">
      <c r="C36" s="11"/>
      <c r="I36">
        <v>33</v>
      </c>
      <c r="J36" t="s">
        <v>77</v>
      </c>
    </row>
    <row r="37" spans="3:10" ht="12.75">
      <c r="C37" s="11"/>
      <c r="I37">
        <v>34</v>
      </c>
      <c r="J37" t="s">
        <v>77</v>
      </c>
    </row>
    <row r="38" spans="3:10" ht="12.75">
      <c r="C38" s="11"/>
      <c r="I38">
        <v>35</v>
      </c>
      <c r="J38" t="s">
        <v>78</v>
      </c>
    </row>
    <row r="39" spans="3:10" ht="12.75">
      <c r="C39" s="11"/>
      <c r="I39">
        <v>36</v>
      </c>
      <c r="J39" t="s">
        <v>78</v>
      </c>
    </row>
    <row r="40" spans="3:10" ht="12.75">
      <c r="C40" s="11"/>
      <c r="I40">
        <v>37</v>
      </c>
      <c r="J40" t="s">
        <v>79</v>
      </c>
    </row>
    <row r="41" spans="3:10" ht="12.75">
      <c r="C41" s="11"/>
      <c r="I41">
        <v>38</v>
      </c>
      <c r="J41" t="s">
        <v>79</v>
      </c>
    </row>
    <row r="42" spans="9:10" ht="12.75">
      <c r="I42">
        <v>39</v>
      </c>
      <c r="J42" t="s">
        <v>80</v>
      </c>
    </row>
    <row r="43" spans="9:10" ht="12.75">
      <c r="I43">
        <v>40</v>
      </c>
      <c r="J43" t="s">
        <v>80</v>
      </c>
    </row>
    <row r="44" spans="9:10" ht="12.75">
      <c r="I44">
        <v>41</v>
      </c>
      <c r="J44" t="s">
        <v>81</v>
      </c>
    </row>
    <row r="45" spans="9:10" ht="12.75">
      <c r="I45">
        <v>42</v>
      </c>
      <c r="J45" t="s">
        <v>81</v>
      </c>
    </row>
    <row r="46" spans="9:10" ht="12.75">
      <c r="I46">
        <v>43</v>
      </c>
      <c r="J46" t="s">
        <v>82</v>
      </c>
    </row>
    <row r="47" spans="9:10" ht="12.75">
      <c r="I47">
        <v>44</v>
      </c>
      <c r="J47" t="s">
        <v>82</v>
      </c>
    </row>
    <row r="48" spans="9:10" ht="12.75">
      <c r="I48">
        <v>45</v>
      </c>
      <c r="J48" t="s">
        <v>83</v>
      </c>
    </row>
    <row r="49" spans="9:10" ht="12.75">
      <c r="I49">
        <v>46</v>
      </c>
      <c r="J49" t="s">
        <v>83</v>
      </c>
    </row>
    <row r="50" spans="9:10" ht="12.75">
      <c r="I50">
        <v>47</v>
      </c>
      <c r="J50" t="s">
        <v>84</v>
      </c>
    </row>
    <row r="51" spans="9:10" ht="12.75">
      <c r="I51">
        <v>48</v>
      </c>
      <c r="J51" t="s">
        <v>84</v>
      </c>
    </row>
    <row r="52" spans="9:10" ht="12.75">
      <c r="I52">
        <v>49</v>
      </c>
      <c r="J52" t="s">
        <v>85</v>
      </c>
    </row>
    <row r="53" spans="9:10" ht="12.75">
      <c r="I53">
        <v>50</v>
      </c>
      <c r="J53" t="s">
        <v>85</v>
      </c>
    </row>
    <row r="84" spans="4:6" ht="12.75">
      <c r="D84" s="17" t="s">
        <v>319</v>
      </c>
      <c r="E84" s="17" t="s">
        <v>321</v>
      </c>
      <c r="F84" s="17" t="s">
        <v>320</v>
      </c>
    </row>
    <row r="85" spans="4:6" ht="13.5" thickBot="1">
      <c r="D85" s="17" t="s">
        <v>322</v>
      </c>
      <c r="E85" s="17" t="s">
        <v>314</v>
      </c>
      <c r="F85" s="17" t="s">
        <v>315</v>
      </c>
    </row>
    <row r="86" spans="1:13" ht="13.5" thickBot="1">
      <c r="A86" s="30" t="s">
        <v>152</v>
      </c>
      <c r="B86" s="28">
        <f>AVERAGE(MIN(B87:B93),HARMEAN(B87:B93))</f>
        <v>0.2985714285714286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6"/>
    </row>
    <row r="87" spans="1:7" s="25" customFormat="1" ht="12.75">
      <c r="A87" s="29" t="s">
        <v>316</v>
      </c>
      <c r="B87" s="27">
        <f>IF(D87="NA","NA",((D87-F87)/D87)/E87)</f>
        <v>0.95</v>
      </c>
      <c r="C87" s="7"/>
      <c r="D87" s="32">
        <v>20</v>
      </c>
      <c r="E87" s="12">
        <v>1</v>
      </c>
      <c r="F87" s="33">
        <v>1</v>
      </c>
      <c r="G87" s="4"/>
    </row>
    <row r="88" spans="1:7" s="25" customFormat="1" ht="12.75">
      <c r="A88" s="29" t="s">
        <v>317</v>
      </c>
      <c r="B88" s="27">
        <f>IF(D88="NA","NA",((D88-F88)*(100/D88)/100))/E88</f>
        <v>0.19</v>
      </c>
      <c r="C88" s="79"/>
      <c r="D88" s="23">
        <v>20</v>
      </c>
      <c r="E88" s="12">
        <v>5</v>
      </c>
      <c r="F88" s="22">
        <v>1</v>
      </c>
      <c r="G88" s="4"/>
    </row>
    <row r="89" spans="1:7" s="25" customFormat="1" ht="12.75">
      <c r="A89" s="29" t="s">
        <v>318</v>
      </c>
      <c r="B89" s="27">
        <f>IF(D89="NA","NA",((D89-F89)*(100/D89)/100))/E89</f>
        <v>0.95</v>
      </c>
      <c r="C89" s="80"/>
      <c r="D89" s="23">
        <v>20</v>
      </c>
      <c r="E89" s="12">
        <v>1</v>
      </c>
      <c r="F89" s="22">
        <v>1</v>
      </c>
      <c r="G89" s="4"/>
    </row>
    <row r="91" ht="12.75">
      <c r="B91" s="86" t="s">
        <v>323</v>
      </c>
    </row>
    <row r="98" spans="4:6" ht="12.75">
      <c r="D98" s="87">
        <f>((20-1)/20)/5</f>
        <v>0.19</v>
      </c>
      <c r="E98">
        <f>19/20</f>
        <v>0.95</v>
      </c>
      <c r="F98">
        <f>E98/5</f>
        <v>0.19</v>
      </c>
    </row>
  </sheetData>
  <sheetProtection/>
  <mergeCells count="2">
    <mergeCell ref="E1:F1"/>
    <mergeCell ref="C86:M8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ApplyYourself,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tweber</cp:lastModifiedBy>
  <cp:lastPrinted>2006-10-12T19:39:58Z</cp:lastPrinted>
  <dcterms:created xsi:type="dcterms:W3CDTF">2006-09-19T18:02:27Z</dcterms:created>
  <dcterms:modified xsi:type="dcterms:W3CDTF">2006-10-12T20:21:43Z</dcterms:modified>
  <cp:category/>
  <cp:version/>
  <cp:contentType/>
  <cp:contentStatus/>
</cp:coreProperties>
</file>